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boradenfs\BORADEN ORTAK\1-ŞİRKETLER\11-AF Kanunları\7326 Sayılı Torba Yasa_Matrah Artırımı içeren\"/>
    </mc:Choice>
  </mc:AlternateContent>
  <xr:revisionPtr revIDLastSave="0" documentId="13_ncr:1_{B08BFD39-AA01-494F-AE1D-00189196115F}" xr6:coauthVersionLast="47" xr6:coauthVersionMax="47" xr10:uidLastSave="{00000000-0000-0000-0000-000000000000}"/>
  <bookViews>
    <workbookView xWindow="-120" yWindow="-120" windowWidth="29040" windowHeight="15840" xr2:uid="{00000000-000D-0000-FFFF-FFFF00000000}"/>
  </bookViews>
  <sheets>
    <sheet name="7326 Hesaplama" sheetId="2" r:id="rId1"/>
    <sheet name="Gelir Vergisi" sheetId="12" r:id="rId2"/>
  </sheets>
  <calcPr calcId="181029"/>
</workbook>
</file>

<file path=xl/calcChain.xml><?xml version="1.0" encoding="utf-8"?>
<calcChain xmlns="http://schemas.openxmlformats.org/spreadsheetml/2006/main">
  <c r="B132" i="2" l="1"/>
  <c r="B141" i="2"/>
  <c r="A97" i="12"/>
  <c r="A96" i="12"/>
  <c r="A95" i="12"/>
  <c r="A94" i="12"/>
  <c r="A93" i="12"/>
  <c r="A108" i="12"/>
  <c r="A107" i="12"/>
  <c r="A106" i="12"/>
  <c r="A105" i="12"/>
  <c r="A104" i="12"/>
  <c r="E121" i="12"/>
  <c r="F121" i="12" s="1"/>
  <c r="G121" i="12" s="1"/>
  <c r="H121" i="12" s="1"/>
  <c r="F109" i="12"/>
  <c r="E109" i="12"/>
  <c r="C109" i="12"/>
  <c r="B109" i="12"/>
  <c r="H108" i="12"/>
  <c r="D108" i="12"/>
  <c r="H107" i="12"/>
  <c r="D107" i="12"/>
  <c r="H106" i="12"/>
  <c r="D106" i="12"/>
  <c r="H105" i="12"/>
  <c r="D105" i="12"/>
  <c r="H104" i="12"/>
  <c r="H109" i="12" s="1"/>
  <c r="D104" i="12"/>
  <c r="D109" i="12" s="1"/>
  <c r="F98" i="12"/>
  <c r="E98" i="12"/>
  <c r="D98" i="12"/>
  <c r="C98" i="12"/>
  <c r="B98" i="12"/>
  <c r="H97" i="12"/>
  <c r="G97" i="12"/>
  <c r="F97" i="12"/>
  <c r="H96" i="12"/>
  <c r="G96" i="12"/>
  <c r="F96" i="12"/>
  <c r="H95" i="12"/>
  <c r="H98" i="12" s="1"/>
  <c r="G95" i="12"/>
  <c r="G98" i="12" s="1"/>
  <c r="F95" i="12"/>
  <c r="H94" i="12"/>
  <c r="G94" i="12"/>
  <c r="F94" i="12"/>
  <c r="H93" i="12"/>
  <c r="G93" i="12"/>
  <c r="F93" i="12"/>
  <c r="E52" i="12"/>
  <c r="F52" i="12" s="1"/>
  <c r="E51" i="12"/>
  <c r="F51" i="12" s="1"/>
  <c r="E50" i="12"/>
  <c r="F50" i="12" s="1"/>
  <c r="E49" i="12"/>
  <c r="F49" i="12" s="1"/>
  <c r="E48" i="12"/>
  <c r="E41" i="12"/>
  <c r="F41" i="12" s="1"/>
  <c r="E40" i="12"/>
  <c r="F40" i="12" s="1"/>
  <c r="E39" i="12"/>
  <c r="F39" i="12" s="1"/>
  <c r="E38" i="12"/>
  <c r="F38" i="12" s="1"/>
  <c r="E37" i="12"/>
  <c r="F37" i="12" s="1"/>
  <c r="F42" i="12" s="1"/>
  <c r="E30" i="12"/>
  <c r="F30" i="12" s="1"/>
  <c r="E29" i="12"/>
  <c r="F29" i="12" s="1"/>
  <c r="E28" i="12"/>
  <c r="F28" i="12" s="1"/>
  <c r="E27" i="12"/>
  <c r="E26" i="12"/>
  <c r="F26" i="12" s="1"/>
  <c r="E19" i="12"/>
  <c r="F19" i="12" s="1"/>
  <c r="B19" i="12"/>
  <c r="B30" i="12" s="1"/>
  <c r="B41" i="12" s="1"/>
  <c r="B52" i="12" s="1"/>
  <c r="A19" i="12"/>
  <c r="A30" i="12" s="1"/>
  <c r="A41" i="12" s="1"/>
  <c r="A52" i="12" s="1"/>
  <c r="A87" i="12" s="1"/>
  <c r="E18" i="12"/>
  <c r="F18" i="12" s="1"/>
  <c r="E17" i="12"/>
  <c r="F17" i="12" s="1"/>
  <c r="B17" i="12"/>
  <c r="B28" i="12" s="1"/>
  <c r="B39" i="12" s="1"/>
  <c r="B50" i="12" s="1"/>
  <c r="A17" i="12"/>
  <c r="A28" i="12" s="1"/>
  <c r="A39" i="12" s="1"/>
  <c r="A50" i="12" s="1"/>
  <c r="A85" i="12" s="1"/>
  <c r="E16" i="12"/>
  <c r="B16" i="12"/>
  <c r="B27" i="12" s="1"/>
  <c r="B38" i="12" s="1"/>
  <c r="B49" i="12" s="1"/>
  <c r="A16" i="12"/>
  <c r="A27" i="12" s="1"/>
  <c r="A38" i="12" s="1"/>
  <c r="A49" i="12" s="1"/>
  <c r="A84" i="12" s="1"/>
  <c r="E15" i="12"/>
  <c r="F15" i="12" s="1"/>
  <c r="E8" i="12"/>
  <c r="F8" i="12" s="1"/>
  <c r="E7" i="12"/>
  <c r="F7" i="12" s="1"/>
  <c r="B18" i="12"/>
  <c r="B29" i="12" s="1"/>
  <c r="B40" i="12" s="1"/>
  <c r="B51" i="12" s="1"/>
  <c r="A18" i="12"/>
  <c r="A29" i="12" s="1"/>
  <c r="A40" i="12" s="1"/>
  <c r="A51" i="12" s="1"/>
  <c r="A86" i="12" s="1"/>
  <c r="E6" i="12"/>
  <c r="F6" i="12" s="1"/>
  <c r="E5" i="12"/>
  <c r="F5" i="12" s="1"/>
  <c r="E4" i="12"/>
  <c r="F4" i="12" s="1"/>
  <c r="B15" i="12"/>
  <c r="B26" i="12" s="1"/>
  <c r="B37" i="12" s="1"/>
  <c r="B48" i="12" s="1"/>
  <c r="A15" i="12"/>
  <c r="A26" i="12" s="1"/>
  <c r="A37" i="12" s="1"/>
  <c r="A48" i="12" s="1"/>
  <c r="A83" i="12" s="1"/>
  <c r="E42" i="12" l="1"/>
  <c r="E31" i="12"/>
  <c r="E53" i="12"/>
  <c r="E20" i="12"/>
  <c r="H110" i="12"/>
  <c r="F9" i="12"/>
  <c r="F27" i="12"/>
  <c r="F31" i="12" s="1"/>
  <c r="F16" i="12"/>
  <c r="F20" i="12" s="1"/>
  <c r="E9" i="12"/>
  <c r="F48" i="12"/>
  <c r="F53" i="12" s="1"/>
  <c r="B69" i="2" l="1"/>
  <c r="B70" i="2"/>
  <c r="B148" i="2" s="1"/>
  <c r="C70" i="2"/>
  <c r="D70" i="2"/>
  <c r="E70" i="2"/>
  <c r="B151" i="2" s="1"/>
  <c r="F70" i="2"/>
  <c r="M69" i="2"/>
  <c r="N69" i="2"/>
  <c r="B72" i="2"/>
  <c r="B74" i="2" s="1"/>
  <c r="B76" i="2" s="1"/>
  <c r="C72" i="2"/>
  <c r="C74" i="2" s="1"/>
  <c r="C76" i="2" s="1"/>
  <c r="D72" i="2"/>
  <c r="E72" i="2"/>
  <c r="F72" i="2"/>
  <c r="M70" i="2"/>
  <c r="N70" i="2"/>
  <c r="B73" i="2"/>
  <c r="C73" i="2"/>
  <c r="D73" i="2"/>
  <c r="E73" i="2"/>
  <c r="F73" i="2"/>
  <c r="F74" i="2" s="1"/>
  <c r="M71" i="2"/>
  <c r="N71" i="2"/>
  <c r="M72" i="2"/>
  <c r="N72" i="2"/>
  <c r="B75" i="2"/>
  <c r="C75" i="2"/>
  <c r="D75" i="2"/>
  <c r="E75" i="2"/>
  <c r="F75" i="2"/>
  <c r="M73" i="2"/>
  <c r="N73" i="2"/>
  <c r="B80" i="2"/>
  <c r="C80" i="2"/>
  <c r="C81" i="2" s="1"/>
  <c r="C82" i="2" s="1"/>
  <c r="D80" i="2"/>
  <c r="E80" i="2"/>
  <c r="F80" i="2"/>
  <c r="B81" i="2"/>
  <c r="D81" i="2"/>
  <c r="E81" i="2"/>
  <c r="F81" i="2"/>
  <c r="B82" i="2"/>
  <c r="D82" i="2"/>
  <c r="E82" i="2"/>
  <c r="F82" i="2"/>
  <c r="B84" i="2"/>
  <c r="C84" i="2"/>
  <c r="C86" i="2" s="1"/>
  <c r="D84" i="2"/>
  <c r="E84" i="2"/>
  <c r="F84" i="2"/>
  <c r="B85" i="2"/>
  <c r="C85" i="2"/>
  <c r="D85" i="2"/>
  <c r="E85" i="2"/>
  <c r="F85" i="2"/>
  <c r="B86" i="2"/>
  <c r="D86" i="2"/>
  <c r="E86" i="2"/>
  <c r="F86" i="2"/>
  <c r="B93" i="2"/>
  <c r="B95" i="2" s="1"/>
  <c r="C93" i="2"/>
  <c r="C95" i="2" s="1"/>
  <c r="D93" i="2"/>
  <c r="D95" i="2" s="1"/>
  <c r="E93" i="2"/>
  <c r="E95" i="2" s="1"/>
  <c r="F93" i="2"/>
  <c r="F95" i="2" s="1"/>
  <c r="B97" i="2"/>
  <c r="C97" i="2"/>
  <c r="D97" i="2"/>
  <c r="E97" i="2"/>
  <c r="F97" i="2"/>
  <c r="B98" i="2"/>
  <c r="C98" i="2"/>
  <c r="D98" i="2"/>
  <c r="E98" i="2"/>
  <c r="F98" i="2"/>
  <c r="B101" i="2"/>
  <c r="C101" i="2"/>
  <c r="D101" i="2"/>
  <c r="E101" i="2"/>
  <c r="F101" i="2"/>
  <c r="B102" i="2"/>
  <c r="C102" i="2"/>
  <c r="D102" i="2"/>
  <c r="E102" i="2"/>
  <c r="F102" i="2"/>
  <c r="B105" i="2"/>
  <c r="C105" i="2"/>
  <c r="D105" i="2"/>
  <c r="E105" i="2"/>
  <c r="F105" i="2"/>
  <c r="B106" i="2"/>
  <c r="C106" i="2"/>
  <c r="D106" i="2"/>
  <c r="E106" i="2"/>
  <c r="F106" i="2"/>
  <c r="B109" i="2"/>
  <c r="C109" i="2"/>
  <c r="D109" i="2"/>
  <c r="E109" i="2"/>
  <c r="F109" i="2"/>
  <c r="B110" i="2"/>
  <c r="C110" i="2"/>
  <c r="D110" i="2"/>
  <c r="E110" i="2"/>
  <c r="F110" i="2"/>
  <c r="B111" i="2"/>
  <c r="C111" i="2"/>
  <c r="D111" i="2"/>
  <c r="E111" i="2"/>
  <c r="F111" i="2"/>
  <c r="B112" i="2"/>
  <c r="C112" i="2"/>
  <c r="D112" i="2"/>
  <c r="E112" i="2"/>
  <c r="F112" i="2"/>
  <c r="B113" i="2"/>
  <c r="C113" i="2"/>
  <c r="D113" i="2"/>
  <c r="E113" i="2"/>
  <c r="F113" i="2"/>
  <c r="B114" i="2"/>
  <c r="C114" i="2"/>
  <c r="D114" i="2"/>
  <c r="E114" i="2"/>
  <c r="F114" i="2"/>
  <c r="B117" i="2"/>
  <c r="C117" i="2"/>
  <c r="D117" i="2"/>
  <c r="E117" i="2"/>
  <c r="F117" i="2"/>
  <c r="B118" i="2"/>
  <c r="C118" i="2"/>
  <c r="D118" i="2"/>
  <c r="E118" i="2"/>
  <c r="F118" i="2"/>
  <c r="B119" i="2"/>
  <c r="C119" i="2"/>
  <c r="D119" i="2"/>
  <c r="E119" i="2"/>
  <c r="F119" i="2"/>
  <c r="B120" i="2"/>
  <c r="C120" i="2"/>
  <c r="D120" i="2"/>
  <c r="E120" i="2"/>
  <c r="F120" i="2"/>
  <c r="B123" i="2"/>
  <c r="C123" i="2"/>
  <c r="D123" i="2"/>
  <c r="E123" i="2"/>
  <c r="F123" i="2"/>
  <c r="B124" i="2"/>
  <c r="B126" i="2" s="1"/>
  <c r="C124" i="2"/>
  <c r="C126" i="2" s="1"/>
  <c r="D124" i="2"/>
  <c r="D126" i="2" s="1"/>
  <c r="E124" i="2"/>
  <c r="E126" i="2" s="1"/>
  <c r="F124" i="2"/>
  <c r="F126" i="2" s="1"/>
  <c r="F132" i="2"/>
  <c r="D132" i="2"/>
  <c r="G132" i="2"/>
  <c r="B133" i="2"/>
  <c r="D133" i="2"/>
  <c r="G133" i="2"/>
  <c r="B134" i="2"/>
  <c r="F134" i="2" s="1"/>
  <c r="D134" i="2"/>
  <c r="G134" i="2"/>
  <c r="B139" i="2"/>
  <c r="D139" i="2" s="1"/>
  <c r="B176" i="2" s="1"/>
  <c r="B140" i="2"/>
  <c r="D140" i="2" s="1"/>
  <c r="B177" i="2" s="1"/>
  <c r="D141" i="2"/>
  <c r="B178" i="2" s="1"/>
  <c r="A148" i="2"/>
  <c r="A155" i="2" s="1"/>
  <c r="B149" i="2"/>
  <c r="B150" i="2"/>
  <c r="C187" i="2"/>
  <c r="E74" i="2" l="1"/>
  <c r="E76" i="2" s="1"/>
  <c r="D74" i="2"/>
  <c r="D76" i="2" s="1"/>
  <c r="C99" i="2"/>
  <c r="C107" i="2"/>
  <c r="E83" i="2"/>
  <c r="E87" i="2" s="1"/>
  <c r="E88" i="2" s="1"/>
  <c r="E89" i="2" s="1"/>
  <c r="B158" i="2" s="1"/>
  <c r="C103" i="2"/>
  <c r="G135" i="2"/>
  <c r="B172" i="2" s="1"/>
  <c r="F76" i="2"/>
  <c r="B152" i="2" s="1"/>
  <c r="B153" i="2" s="1"/>
  <c r="D121" i="2"/>
  <c r="F99" i="2"/>
  <c r="D83" i="2"/>
  <c r="D87" i="2" s="1"/>
  <c r="D88" i="2" s="1"/>
  <c r="D89" i="2" s="1"/>
  <c r="B157" i="2" s="1"/>
  <c r="E99" i="2"/>
  <c r="F103" i="2"/>
  <c r="B83" i="2"/>
  <c r="B87" i="2" s="1"/>
  <c r="B88" i="2" s="1"/>
  <c r="B89" i="2" s="1"/>
  <c r="E121" i="2"/>
  <c r="E103" i="2"/>
  <c r="F107" i="2"/>
  <c r="B99" i="2"/>
  <c r="E107" i="2"/>
  <c r="B121" i="2"/>
  <c r="B103" i="2"/>
  <c r="F115" i="2"/>
  <c r="E115" i="2"/>
  <c r="D107" i="2"/>
  <c r="C115" i="2"/>
  <c r="C121" i="2"/>
  <c r="B107" i="2"/>
  <c r="F121" i="2"/>
  <c r="D115" i="2"/>
  <c r="B115" i="2"/>
  <c r="F83" i="2"/>
  <c r="F87" i="2" s="1"/>
  <c r="F88" i="2" s="1"/>
  <c r="C83" i="2"/>
  <c r="C87" i="2" s="1"/>
  <c r="C88" i="2" s="1"/>
  <c r="C89" i="2" s="1"/>
  <c r="B156" i="2" s="1"/>
  <c r="B142" i="2"/>
  <c r="D103" i="2"/>
  <c r="D99" i="2"/>
  <c r="B135" i="2"/>
  <c r="B179" i="2"/>
  <c r="D190" i="2" s="1"/>
  <c r="G93" i="2"/>
  <c r="A156" i="2"/>
  <c r="A157" i="2" s="1"/>
  <c r="A158" i="2" s="1"/>
  <c r="A159" i="2" s="1"/>
  <c r="A162" i="2"/>
  <c r="A163" i="2" s="1"/>
  <c r="A164" i="2" s="1"/>
  <c r="A165" i="2" s="1"/>
  <c r="A166" i="2" s="1"/>
  <c r="D142" i="2"/>
  <c r="F133" i="2"/>
  <c r="F135" i="2" s="1"/>
  <c r="B171" i="2" s="1"/>
  <c r="B127" i="2" l="1"/>
  <c r="B173" i="2"/>
  <c r="D189" i="2" s="1"/>
  <c r="G70" i="2"/>
  <c r="E127" i="2"/>
  <c r="B165" i="2" s="1"/>
  <c r="D127" i="2"/>
  <c r="B164" i="2" s="1"/>
  <c r="F127" i="2"/>
  <c r="B166" i="2" s="1"/>
  <c r="B162" i="2"/>
  <c r="C127" i="2"/>
  <c r="B163" i="2" s="1"/>
  <c r="F89" i="2"/>
  <c r="B159" i="2" s="1"/>
  <c r="B155" i="2"/>
  <c r="G80" i="2" l="1"/>
  <c r="B167" i="2"/>
  <c r="B160" i="2"/>
  <c r="B168" i="2" l="1"/>
  <c r="D187" i="2" l="1"/>
  <c r="C188" i="2"/>
  <c r="D188" i="2" s="1"/>
  <c r="C7" i="2" l="1"/>
  <c r="C69" i="2" s="1"/>
  <c r="A149" i="2" l="1"/>
  <c r="D7" i="2"/>
  <c r="D69" i="2" s="1"/>
  <c r="A150" i="2" l="1"/>
  <c r="E7" i="2"/>
  <c r="E69" i="2" s="1"/>
  <c r="A151" i="2" l="1"/>
  <c r="F7" i="2"/>
  <c r="F69" i="2" s="1"/>
  <c r="F54" i="2"/>
  <c r="E54" i="2"/>
  <c r="D54" i="2"/>
  <c r="C54" i="2"/>
  <c r="B54" i="2"/>
  <c r="B55" i="2" s="1"/>
  <c r="A152" i="2" l="1"/>
  <c r="B27" i="2"/>
  <c r="F27" i="2" l="1"/>
  <c r="B25" i="2" l="1"/>
  <c r="D27" i="2"/>
  <c r="C27" i="2"/>
  <c r="D25" i="2"/>
  <c r="C25" i="2"/>
  <c r="F25" i="2" l="1"/>
  <c r="E25" i="2"/>
  <c r="F53" i="2"/>
  <c r="E53" i="2"/>
  <c r="C53" i="2"/>
  <c r="B53" i="2"/>
  <c r="D53" i="2"/>
  <c r="E27" i="2"/>
  <c r="C55" i="2" l="1"/>
  <c r="F55" i="2"/>
  <c r="E55" i="2"/>
  <c r="D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Feyzullah Doğan</author>
    <author>MUZAFFER DEMİR</author>
  </authors>
  <commentList>
    <comment ref="B8" authorId="0" shapeId="0" xr:uid="{00000000-0006-0000-0000-000001000000}">
      <text>
        <r>
          <rPr>
            <sz val="8"/>
            <color indexed="81"/>
            <rFont val="Tahoma"/>
            <family val="2"/>
            <charset val="162"/>
          </rPr>
          <t xml:space="preserve">Hesap Döneminin Tamamında Faaliyette Bulunulmuşsa 12, kıst dönemde faaliyette bulunulmuşsa kıst dönem sayısı yazılacaktır </t>
        </r>
      </text>
    </comment>
    <comment ref="C8" authorId="0" shapeId="0" xr:uid="{00000000-0006-0000-0000-000002000000}">
      <text>
        <r>
          <rPr>
            <sz val="8"/>
            <color indexed="81"/>
            <rFont val="Tahoma"/>
            <family val="2"/>
            <charset val="162"/>
          </rPr>
          <t xml:space="preserve">Hesap Döneminin Tamamında Faaliyette Bulunulmuşsa 12, kıst dönemde faaliyette bulunulmuşsa kıst dönem sayısı yazılacaktır </t>
        </r>
      </text>
    </comment>
    <comment ref="D8" authorId="0" shapeId="0" xr:uid="{00000000-0006-0000-0000-000003000000}">
      <text>
        <r>
          <rPr>
            <sz val="8"/>
            <color indexed="81"/>
            <rFont val="Tahoma"/>
            <family val="2"/>
            <charset val="162"/>
          </rPr>
          <t xml:space="preserve">Hesap Döneminin Tamamında Faaliyette Bulunulmuşsa 12, kıst dönemde faaliyette bulunulmuşsa kıst dönem sayısı yazılacaktır </t>
        </r>
      </text>
    </comment>
    <comment ref="E8" authorId="0" shapeId="0" xr:uid="{00000000-0006-0000-0000-000004000000}">
      <text>
        <r>
          <rPr>
            <sz val="8"/>
            <color indexed="81"/>
            <rFont val="Tahoma"/>
            <family val="2"/>
            <charset val="162"/>
          </rPr>
          <t xml:space="preserve">Hesap Döneminin Tamamında Faaliyette Bulunulmuşsa 12, kıst dönemde faaliyette bulunulmuşsa kıst dönem sayısı yazılacaktır </t>
        </r>
      </text>
    </comment>
    <comment ref="F8" authorId="0" shapeId="0" xr:uid="{00000000-0006-0000-0000-000005000000}">
      <text>
        <r>
          <rPr>
            <sz val="8"/>
            <color indexed="81"/>
            <rFont val="Tahoma"/>
            <family val="2"/>
            <charset val="162"/>
          </rPr>
          <t xml:space="preserve">Hesap Döneminin Tamamında Faaliyette Bulunulmuşsa 12, kıst dönemde faaliyette bulunulmuşsa kıst dönem sayısı yazılacaktır </t>
        </r>
      </text>
    </comment>
    <comment ref="B9" authorId="1" shapeId="0" xr:uid="{00000000-0006-0000-0000-000006000000}">
      <text>
        <r>
          <rPr>
            <b/>
            <sz val="9"/>
            <color indexed="81"/>
            <rFont val="Tahoma"/>
            <family val="2"/>
            <charset val="162"/>
          </rPr>
          <t>İlgili seçeneği seçiniz</t>
        </r>
        <r>
          <rPr>
            <sz val="9"/>
            <color indexed="81"/>
            <rFont val="Tahoma"/>
            <family val="2"/>
            <charset val="162"/>
          </rPr>
          <t xml:space="preserve">
</t>
        </r>
      </text>
    </comment>
    <comment ref="C9" authorId="1" shapeId="0" xr:uid="{00000000-0006-0000-0000-000007000000}">
      <text>
        <r>
          <rPr>
            <b/>
            <sz val="9"/>
            <color indexed="81"/>
            <rFont val="Tahoma"/>
            <family val="2"/>
            <charset val="162"/>
          </rPr>
          <t>İlgili seçeneği seçiniz</t>
        </r>
        <r>
          <rPr>
            <sz val="9"/>
            <color indexed="81"/>
            <rFont val="Tahoma"/>
            <family val="2"/>
            <charset val="162"/>
          </rPr>
          <t xml:space="preserve">
</t>
        </r>
      </text>
    </comment>
    <comment ref="D9" authorId="1" shapeId="0" xr:uid="{00000000-0006-0000-0000-000008000000}">
      <text>
        <r>
          <rPr>
            <b/>
            <sz val="9"/>
            <color indexed="81"/>
            <rFont val="Tahoma"/>
            <family val="2"/>
            <charset val="162"/>
          </rPr>
          <t>İlgili seçeneği seçiniz</t>
        </r>
        <r>
          <rPr>
            <sz val="9"/>
            <color indexed="81"/>
            <rFont val="Tahoma"/>
            <family val="2"/>
            <charset val="162"/>
          </rPr>
          <t xml:space="preserve">
</t>
        </r>
      </text>
    </comment>
    <comment ref="E9" authorId="1" shapeId="0" xr:uid="{00000000-0006-0000-0000-000009000000}">
      <text>
        <r>
          <rPr>
            <b/>
            <sz val="9"/>
            <color indexed="81"/>
            <rFont val="Tahoma"/>
            <family val="2"/>
            <charset val="162"/>
          </rPr>
          <t>İlgili seçeneği seçiniz</t>
        </r>
        <r>
          <rPr>
            <sz val="9"/>
            <color indexed="81"/>
            <rFont val="Tahoma"/>
            <family val="2"/>
            <charset val="162"/>
          </rPr>
          <t xml:space="preserve">
</t>
        </r>
      </text>
    </comment>
    <comment ref="F9" authorId="1" shapeId="0" xr:uid="{00000000-0006-0000-0000-00000A000000}">
      <text>
        <r>
          <rPr>
            <b/>
            <sz val="9"/>
            <color indexed="81"/>
            <rFont val="Tahoma"/>
            <family val="2"/>
            <charset val="162"/>
          </rPr>
          <t>İlgili seçeneği seçiniz</t>
        </r>
        <r>
          <rPr>
            <sz val="9"/>
            <color indexed="81"/>
            <rFont val="Tahoma"/>
            <family val="2"/>
            <charset val="162"/>
          </rPr>
          <t xml:space="preserve">
</t>
        </r>
      </text>
    </comment>
    <comment ref="B10" authorId="1" shapeId="0" xr:uid="{00000000-0006-0000-0000-00000B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C10" authorId="1" shapeId="0" xr:uid="{00000000-0006-0000-0000-00000C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D10" authorId="1" shapeId="0" xr:uid="{00000000-0006-0000-0000-00000D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E10" authorId="1" shapeId="0" xr:uid="{00000000-0006-0000-0000-00000E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F10" authorId="1" shapeId="0" xr:uid="{00000000-0006-0000-0000-00000F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B11" authorId="1" shapeId="0" xr:uid="{00000000-0006-0000-0000-000010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C11" authorId="1" shapeId="0" xr:uid="{00000000-0006-0000-0000-000011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D11" authorId="1" shapeId="0" xr:uid="{00000000-0006-0000-0000-000012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E11" authorId="1" shapeId="0" xr:uid="{00000000-0006-0000-0000-000013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F11" authorId="1" shapeId="0" xr:uid="{00000000-0006-0000-0000-000014000000}">
      <text>
        <r>
          <rPr>
            <b/>
            <sz val="9"/>
            <color indexed="81"/>
            <rFont val="Tahoma"/>
            <family val="2"/>
            <charset val="162"/>
          </rPr>
          <t>GVK Geçici 61. madde kapsamında yatırım indiriminden yararlanılmış ise seçim yapmanız gerekmektedir</t>
        </r>
        <r>
          <rPr>
            <sz val="9"/>
            <color indexed="81"/>
            <rFont val="Tahoma"/>
            <family val="2"/>
            <charset val="162"/>
          </rPr>
          <t xml:space="preserve">
</t>
        </r>
      </text>
    </comment>
    <comment ref="A12" authorId="0" shapeId="0" xr:uid="{00000000-0006-0000-0000-000015000000}">
      <text>
        <r>
          <rPr>
            <sz val="8"/>
            <color indexed="81"/>
            <rFont val="Tahoma"/>
            <family val="2"/>
            <charset val="162"/>
          </rPr>
          <t xml:space="preserve">
Matrah artırımında bulunulacak yılın bilgileri girilecektir.</t>
        </r>
      </text>
    </comment>
    <comment ref="B18" authorId="0" shapeId="0" xr:uid="{00000000-0006-0000-0000-000016000000}">
      <text>
        <r>
          <rPr>
            <b/>
            <sz val="8"/>
            <color indexed="81"/>
            <rFont val="Tahoma"/>
            <family val="2"/>
            <charset val="162"/>
          </rPr>
          <t>KDV mükellefiyet dönemi yazılmalıdır aylık/3 aylık</t>
        </r>
      </text>
    </comment>
    <comment ref="C18" authorId="0" shapeId="0" xr:uid="{00000000-0006-0000-0000-000017000000}">
      <text>
        <r>
          <rPr>
            <b/>
            <sz val="8"/>
            <color indexed="81"/>
            <rFont val="Tahoma"/>
            <family val="2"/>
            <charset val="162"/>
          </rPr>
          <t>KDV mükellefiyet dönemi yazılmalıdır aylık/3 aylık</t>
        </r>
      </text>
    </comment>
    <comment ref="D18" authorId="0" shapeId="0" xr:uid="{00000000-0006-0000-0000-000018000000}">
      <text>
        <r>
          <rPr>
            <b/>
            <sz val="8"/>
            <color indexed="81"/>
            <rFont val="Tahoma"/>
            <family val="2"/>
            <charset val="162"/>
          </rPr>
          <t>KDV mükellefiyet dönemi yazılmalıdır aylık/3 aylık</t>
        </r>
      </text>
    </comment>
    <comment ref="E18" authorId="0" shapeId="0" xr:uid="{00000000-0006-0000-0000-000019000000}">
      <text>
        <r>
          <rPr>
            <b/>
            <sz val="8"/>
            <color indexed="81"/>
            <rFont val="Tahoma"/>
            <family val="2"/>
            <charset val="162"/>
          </rPr>
          <t>KDV mükellefiyet dönemi yazılmalıdır aylık/3 aylık</t>
        </r>
      </text>
    </comment>
    <comment ref="F18" authorId="0" shapeId="0" xr:uid="{00000000-0006-0000-0000-00001A000000}">
      <text>
        <r>
          <rPr>
            <b/>
            <sz val="8"/>
            <color indexed="81"/>
            <rFont val="Tahoma"/>
            <family val="2"/>
            <charset val="162"/>
          </rPr>
          <t>KDV mükellefiyet dönemi yazılmalıdır aylık/3 aylık</t>
        </r>
      </text>
    </comment>
    <comment ref="B20" authorId="0" shapeId="0" xr:uid="{00000000-0006-0000-0000-00001B000000}">
      <text>
        <r>
          <rPr>
            <b/>
            <sz val="8"/>
            <color indexed="81"/>
            <rFont val="Tahoma"/>
            <family val="2"/>
            <charset val="162"/>
          </rPr>
          <t>KDV beyannamesi verildiği dönem ay sayısı yazılmalıdır. Hiç beyanname verilmemiş ise 0 yazılmalıdır.</t>
        </r>
      </text>
    </comment>
    <comment ref="C20" authorId="0" shapeId="0" xr:uid="{00000000-0006-0000-0000-00001C000000}">
      <text>
        <r>
          <rPr>
            <b/>
            <sz val="8"/>
            <color indexed="81"/>
            <rFont val="Tahoma"/>
            <family val="2"/>
            <charset val="162"/>
          </rPr>
          <t>KDV beyannamesi verildiği dönem ay sayısı yazılmalıdır. Hiç beyanname verilmemiş ise 0 yazılmalıdır.</t>
        </r>
      </text>
    </comment>
    <comment ref="D20" authorId="0" shapeId="0" xr:uid="{00000000-0006-0000-0000-00001D000000}">
      <text>
        <r>
          <rPr>
            <b/>
            <sz val="8"/>
            <color indexed="81"/>
            <rFont val="Tahoma"/>
            <family val="2"/>
            <charset val="162"/>
          </rPr>
          <t>KDV beyannamesi verildiği dönem ay sayısı yazılmalıdır. Hiç beyanname verilmemiş ise 0 yazılmalıdır.</t>
        </r>
      </text>
    </comment>
    <comment ref="E20" authorId="0" shapeId="0" xr:uid="{00000000-0006-0000-0000-00001E000000}">
      <text>
        <r>
          <rPr>
            <b/>
            <sz val="8"/>
            <color indexed="81"/>
            <rFont val="Tahoma"/>
            <family val="2"/>
            <charset val="162"/>
          </rPr>
          <t>KDV beyannamesi verildiği dönem ay sayısı yazılmalıdır. Hiç beyanname verilmemiş ise 0 yazılmalıdır.</t>
        </r>
      </text>
    </comment>
    <comment ref="F20" authorId="0" shapeId="0" xr:uid="{00000000-0006-0000-0000-00001F000000}">
      <text>
        <r>
          <rPr>
            <b/>
            <sz val="8"/>
            <color indexed="81"/>
            <rFont val="Tahoma"/>
            <family val="2"/>
            <charset val="162"/>
          </rPr>
          <t>KDV beyannamesi verildiği dönem ay sayısı yazılmalıdır. Hiç beyanname verilmemiş ise 0 yazılmalıdır.</t>
        </r>
      </text>
    </comment>
    <comment ref="B30" authorId="0" shapeId="0" xr:uid="{00000000-0006-0000-0000-000020000000}">
      <text>
        <r>
          <rPr>
            <b/>
            <sz val="8"/>
            <color indexed="81"/>
            <rFont val="Tahoma"/>
            <family val="2"/>
            <charset val="162"/>
          </rPr>
          <t>Muhtasar mükellefiyet dönemi yazılmalıdır aylık/3 aylık</t>
        </r>
      </text>
    </comment>
    <comment ref="C30" authorId="0" shapeId="0" xr:uid="{00000000-0006-0000-0000-000021000000}">
      <text>
        <r>
          <rPr>
            <b/>
            <sz val="8"/>
            <color indexed="81"/>
            <rFont val="Tahoma"/>
            <family val="2"/>
            <charset val="162"/>
          </rPr>
          <t>Muhtasar mükellefiyet dönemi yazılmalıdır aylık/3 aylık</t>
        </r>
      </text>
    </comment>
    <comment ref="D30" authorId="0" shapeId="0" xr:uid="{00000000-0006-0000-0000-000022000000}">
      <text>
        <r>
          <rPr>
            <b/>
            <sz val="8"/>
            <color indexed="81"/>
            <rFont val="Tahoma"/>
            <family val="2"/>
            <charset val="162"/>
          </rPr>
          <t>Muhtasar mükellefiyet dönemi yazılmalıdır aylık/3 aylık</t>
        </r>
      </text>
    </comment>
    <comment ref="E30" authorId="0" shapeId="0" xr:uid="{00000000-0006-0000-0000-000023000000}">
      <text>
        <r>
          <rPr>
            <b/>
            <sz val="8"/>
            <color indexed="81"/>
            <rFont val="Tahoma"/>
            <family val="2"/>
            <charset val="162"/>
          </rPr>
          <t>Muhtasar mükellefiyet dönemi yazılmalıdır aylık/3 aylık</t>
        </r>
      </text>
    </comment>
    <comment ref="F30" authorId="0" shapeId="0" xr:uid="{00000000-0006-0000-0000-000024000000}">
      <text>
        <r>
          <rPr>
            <b/>
            <sz val="8"/>
            <color indexed="81"/>
            <rFont val="Tahoma"/>
            <family val="2"/>
            <charset val="162"/>
          </rPr>
          <t>Muhtasar mükellefiyet dönemi yazılmalıdır aylık/3 aylık</t>
        </r>
      </text>
    </comment>
    <comment ref="B68" authorId="0" shapeId="0" xr:uid="{00000000-0006-0000-0100-000001000000}">
      <text>
        <r>
          <rPr>
            <sz val="8"/>
            <color indexed="81"/>
            <rFont val="Tahoma"/>
            <family val="2"/>
            <charset val="162"/>
          </rPr>
          <t xml:space="preserve">
Seçim yapmanız gerekmektedir.</t>
        </r>
      </text>
    </comment>
    <comment ref="C68" authorId="0" shapeId="0" xr:uid="{00000000-0006-0000-0100-000002000000}">
      <text>
        <r>
          <rPr>
            <sz val="8"/>
            <color indexed="81"/>
            <rFont val="Tahoma"/>
            <family val="2"/>
            <charset val="162"/>
          </rPr>
          <t xml:space="preserve">
Seçim yapmanız gerekmektedir.</t>
        </r>
      </text>
    </comment>
    <comment ref="D68" authorId="0" shapeId="0" xr:uid="{00000000-0006-0000-0100-000003000000}">
      <text>
        <r>
          <rPr>
            <sz val="8"/>
            <color indexed="81"/>
            <rFont val="Tahoma"/>
            <family val="2"/>
            <charset val="162"/>
          </rPr>
          <t xml:space="preserve">
Seçim yapmanız gerekmektedir.</t>
        </r>
      </text>
    </comment>
    <comment ref="E68" authorId="0" shapeId="0" xr:uid="{00000000-0006-0000-0100-000004000000}">
      <text>
        <r>
          <rPr>
            <sz val="8"/>
            <color indexed="81"/>
            <rFont val="Tahoma"/>
            <family val="2"/>
            <charset val="162"/>
          </rPr>
          <t xml:space="preserve">
Seçim yapmanız gerekmektedir.</t>
        </r>
      </text>
    </comment>
    <comment ref="F68" authorId="0" shapeId="0" xr:uid="{00000000-0006-0000-0100-000005000000}">
      <text>
        <r>
          <rPr>
            <sz val="8"/>
            <color indexed="81"/>
            <rFont val="Tahoma"/>
            <family val="2"/>
            <charset val="162"/>
          </rPr>
          <t xml:space="preserve">
Seçim yapmanız gerekmektedir.</t>
        </r>
      </text>
    </comment>
    <comment ref="B79" authorId="0" shapeId="0" xr:uid="{00000000-0006-0000-0100-000006000000}">
      <text>
        <r>
          <rPr>
            <sz val="8"/>
            <color indexed="81"/>
            <rFont val="Tahoma"/>
            <family val="2"/>
            <charset val="162"/>
          </rPr>
          <t xml:space="preserve">
Seçim yapmanız gerekmektedir.</t>
        </r>
      </text>
    </comment>
    <comment ref="C79" authorId="0" shapeId="0" xr:uid="{00000000-0006-0000-0100-000007000000}">
      <text>
        <r>
          <rPr>
            <sz val="8"/>
            <color indexed="81"/>
            <rFont val="Tahoma"/>
            <family val="2"/>
            <charset val="162"/>
          </rPr>
          <t xml:space="preserve">
Seçim yapmanız gerekmektedir.</t>
        </r>
      </text>
    </comment>
    <comment ref="D79" authorId="0" shapeId="0" xr:uid="{00000000-0006-0000-0100-000008000000}">
      <text>
        <r>
          <rPr>
            <sz val="8"/>
            <color indexed="81"/>
            <rFont val="Tahoma"/>
            <family val="2"/>
            <charset val="162"/>
          </rPr>
          <t xml:space="preserve">
Seçim yapmanız gerekmektedir.</t>
        </r>
      </text>
    </comment>
    <comment ref="E79" authorId="0" shapeId="0" xr:uid="{00000000-0006-0000-0100-000009000000}">
      <text>
        <r>
          <rPr>
            <sz val="8"/>
            <color indexed="81"/>
            <rFont val="Tahoma"/>
            <family val="2"/>
            <charset val="162"/>
          </rPr>
          <t xml:space="preserve">
Seçim yapmanız gerekmektedir.</t>
        </r>
      </text>
    </comment>
    <comment ref="F79" authorId="0" shapeId="0" xr:uid="{00000000-0006-0000-0100-00000A000000}">
      <text>
        <r>
          <rPr>
            <sz val="8"/>
            <color indexed="81"/>
            <rFont val="Tahoma"/>
            <family val="2"/>
            <charset val="162"/>
          </rPr>
          <t xml:space="preserve">
Seçim yapmanız gerekmektedir.</t>
        </r>
      </text>
    </comment>
    <comment ref="B92" authorId="0" shapeId="0" xr:uid="{00000000-0006-0000-0100-00000B000000}">
      <text>
        <r>
          <rPr>
            <sz val="8"/>
            <color indexed="81"/>
            <rFont val="Tahoma"/>
            <family val="2"/>
            <charset val="162"/>
          </rPr>
          <t xml:space="preserve">
Seçim yapmanız gerekmektedir.</t>
        </r>
      </text>
    </comment>
    <comment ref="C92" authorId="0" shapeId="0" xr:uid="{00000000-0006-0000-0100-00000C000000}">
      <text>
        <r>
          <rPr>
            <sz val="8"/>
            <color indexed="81"/>
            <rFont val="Tahoma"/>
            <family val="2"/>
            <charset val="162"/>
          </rPr>
          <t xml:space="preserve">
Seçim yapmanız gerekmektedir.</t>
        </r>
      </text>
    </comment>
    <comment ref="D92" authorId="0" shapeId="0" xr:uid="{00000000-0006-0000-0100-00000D000000}">
      <text>
        <r>
          <rPr>
            <sz val="8"/>
            <color indexed="81"/>
            <rFont val="Tahoma"/>
            <family val="2"/>
            <charset val="162"/>
          </rPr>
          <t xml:space="preserve">
Seçim yapmanız gerekmektedir.</t>
        </r>
      </text>
    </comment>
    <comment ref="E92" authorId="0" shapeId="0" xr:uid="{00000000-0006-0000-0100-00000E000000}">
      <text>
        <r>
          <rPr>
            <sz val="8"/>
            <color indexed="81"/>
            <rFont val="Tahoma"/>
            <family val="2"/>
            <charset val="162"/>
          </rPr>
          <t xml:space="preserve">
Seçim yapmanız gerekmektedir.</t>
        </r>
      </text>
    </comment>
    <comment ref="F92" authorId="0" shapeId="0" xr:uid="{00000000-0006-0000-0100-00000F000000}">
      <text>
        <r>
          <rPr>
            <sz val="8"/>
            <color indexed="81"/>
            <rFont val="Tahoma"/>
            <family val="2"/>
            <charset val="162"/>
          </rPr>
          <t xml:space="preserve">
Seçim yapmanız gerekmektedir.</t>
        </r>
      </text>
    </comment>
    <comment ref="B96" authorId="0" shapeId="0" xr:uid="{00000000-0006-0000-0100-000010000000}">
      <text>
        <r>
          <rPr>
            <sz val="8"/>
            <color indexed="81"/>
            <rFont val="Tahoma"/>
            <family val="2"/>
            <charset val="162"/>
          </rPr>
          <t xml:space="preserve">
Seçim yapmanız gerekmektedir.</t>
        </r>
      </text>
    </comment>
    <comment ref="C96" authorId="0" shapeId="0" xr:uid="{00000000-0006-0000-0100-000011000000}">
      <text>
        <r>
          <rPr>
            <sz val="8"/>
            <color indexed="81"/>
            <rFont val="Tahoma"/>
            <family val="2"/>
            <charset val="162"/>
          </rPr>
          <t xml:space="preserve">
Seçim yapmanız gerekmektedir.</t>
        </r>
      </text>
    </comment>
    <comment ref="D96" authorId="0" shapeId="0" xr:uid="{00000000-0006-0000-0100-000012000000}">
      <text>
        <r>
          <rPr>
            <sz val="8"/>
            <color indexed="81"/>
            <rFont val="Tahoma"/>
            <family val="2"/>
            <charset val="162"/>
          </rPr>
          <t xml:space="preserve">
Seçim yapmanız gerekmektedir.</t>
        </r>
      </text>
    </comment>
    <comment ref="E96" authorId="0" shapeId="0" xr:uid="{00000000-0006-0000-0100-000013000000}">
      <text>
        <r>
          <rPr>
            <sz val="8"/>
            <color indexed="81"/>
            <rFont val="Tahoma"/>
            <family val="2"/>
            <charset val="162"/>
          </rPr>
          <t xml:space="preserve">
Seçim yapmanız gerekmektedir.</t>
        </r>
      </text>
    </comment>
    <comment ref="F96" authorId="0" shapeId="0" xr:uid="{00000000-0006-0000-0100-000014000000}">
      <text>
        <r>
          <rPr>
            <sz val="8"/>
            <color indexed="81"/>
            <rFont val="Tahoma"/>
            <family val="2"/>
            <charset val="162"/>
          </rPr>
          <t xml:space="preserve">
Seçim yapmanız gerekmektedir.</t>
        </r>
      </text>
    </comment>
    <comment ref="B100" authorId="0" shapeId="0" xr:uid="{00000000-0006-0000-0100-000015000000}">
      <text>
        <r>
          <rPr>
            <sz val="8"/>
            <color indexed="81"/>
            <rFont val="Tahoma"/>
            <family val="2"/>
            <charset val="162"/>
          </rPr>
          <t xml:space="preserve">
Seçim yapmanız gerekmektedir.</t>
        </r>
      </text>
    </comment>
    <comment ref="C100" authorId="0" shapeId="0" xr:uid="{00000000-0006-0000-0100-000016000000}">
      <text>
        <r>
          <rPr>
            <sz val="8"/>
            <color indexed="81"/>
            <rFont val="Tahoma"/>
            <family val="2"/>
            <charset val="162"/>
          </rPr>
          <t xml:space="preserve">
Seçim yapmanız gerekmektedir.</t>
        </r>
      </text>
    </comment>
    <comment ref="D100" authorId="0" shapeId="0" xr:uid="{00000000-0006-0000-0100-000017000000}">
      <text>
        <r>
          <rPr>
            <sz val="8"/>
            <color indexed="81"/>
            <rFont val="Tahoma"/>
            <family val="2"/>
            <charset val="162"/>
          </rPr>
          <t xml:space="preserve">
Seçim yapmanız gerekmektedir.</t>
        </r>
      </text>
    </comment>
    <comment ref="E100" authorId="0" shapeId="0" xr:uid="{00000000-0006-0000-0100-000018000000}">
      <text>
        <r>
          <rPr>
            <sz val="8"/>
            <color indexed="81"/>
            <rFont val="Tahoma"/>
            <family val="2"/>
            <charset val="162"/>
          </rPr>
          <t xml:space="preserve">
Seçim yapmanız gerekmektedir.</t>
        </r>
      </text>
    </comment>
    <comment ref="F100" authorId="0" shapeId="0" xr:uid="{00000000-0006-0000-0100-000019000000}">
      <text>
        <r>
          <rPr>
            <sz val="8"/>
            <color indexed="81"/>
            <rFont val="Tahoma"/>
            <family val="2"/>
            <charset val="162"/>
          </rPr>
          <t xml:space="preserve">
Seçim yapmanız gerekmektedir.</t>
        </r>
      </text>
    </comment>
    <comment ref="B104" authorId="0" shapeId="0" xr:uid="{00000000-0006-0000-0100-00001A000000}">
      <text>
        <r>
          <rPr>
            <sz val="8"/>
            <color indexed="81"/>
            <rFont val="Tahoma"/>
            <family val="2"/>
            <charset val="162"/>
          </rPr>
          <t xml:space="preserve">
Seçim yapmanız gerekmektedir.</t>
        </r>
      </text>
    </comment>
    <comment ref="C104" authorId="0" shapeId="0" xr:uid="{00000000-0006-0000-0100-00001B000000}">
      <text>
        <r>
          <rPr>
            <sz val="8"/>
            <color indexed="81"/>
            <rFont val="Tahoma"/>
            <family val="2"/>
            <charset val="162"/>
          </rPr>
          <t xml:space="preserve">
Seçim yapmanız gerekmektedir.</t>
        </r>
      </text>
    </comment>
    <comment ref="D104" authorId="0" shapeId="0" xr:uid="{00000000-0006-0000-0100-00001C000000}">
      <text>
        <r>
          <rPr>
            <sz val="8"/>
            <color indexed="81"/>
            <rFont val="Tahoma"/>
            <family val="2"/>
            <charset val="162"/>
          </rPr>
          <t xml:space="preserve">
Seçim yapmanız gerekmektedir.</t>
        </r>
      </text>
    </comment>
    <comment ref="E104" authorId="0" shapeId="0" xr:uid="{00000000-0006-0000-0100-00001D000000}">
      <text>
        <r>
          <rPr>
            <sz val="8"/>
            <color indexed="81"/>
            <rFont val="Tahoma"/>
            <family val="2"/>
            <charset val="162"/>
          </rPr>
          <t xml:space="preserve">
Seçim yapmanız gerekmektedir.</t>
        </r>
      </text>
    </comment>
    <comment ref="F104" authorId="0" shapeId="0" xr:uid="{00000000-0006-0000-0100-00001E000000}">
      <text>
        <r>
          <rPr>
            <sz val="8"/>
            <color indexed="81"/>
            <rFont val="Tahoma"/>
            <family val="2"/>
            <charset val="162"/>
          </rPr>
          <t xml:space="preserve">
Seçim yapmanız gerekmektedir.</t>
        </r>
      </text>
    </comment>
    <comment ref="B108" authorId="0" shapeId="0" xr:uid="{00000000-0006-0000-0100-00001F000000}">
      <text>
        <r>
          <rPr>
            <sz val="8"/>
            <color indexed="81"/>
            <rFont val="Tahoma"/>
            <family val="2"/>
            <charset val="162"/>
          </rPr>
          <t xml:space="preserve">
Seçim yapmanız gerekmektedir.</t>
        </r>
      </text>
    </comment>
    <comment ref="C108" authorId="0" shapeId="0" xr:uid="{00000000-0006-0000-0100-000020000000}">
      <text>
        <r>
          <rPr>
            <sz val="8"/>
            <color indexed="81"/>
            <rFont val="Tahoma"/>
            <family val="2"/>
            <charset val="162"/>
          </rPr>
          <t xml:space="preserve">
Seçim yapmanız gerekmektedir.</t>
        </r>
      </text>
    </comment>
    <comment ref="D108" authorId="0" shapeId="0" xr:uid="{00000000-0006-0000-0100-000021000000}">
      <text>
        <r>
          <rPr>
            <sz val="8"/>
            <color indexed="81"/>
            <rFont val="Tahoma"/>
            <family val="2"/>
            <charset val="162"/>
          </rPr>
          <t xml:space="preserve">
Seçim yapmanız gerekmektedir.</t>
        </r>
      </text>
    </comment>
    <comment ref="E108" authorId="0" shapeId="0" xr:uid="{00000000-0006-0000-0100-000022000000}">
      <text>
        <r>
          <rPr>
            <sz val="8"/>
            <color indexed="81"/>
            <rFont val="Tahoma"/>
            <family val="2"/>
            <charset val="162"/>
          </rPr>
          <t xml:space="preserve">
Seçim yapmanız gerekmektedir.</t>
        </r>
      </text>
    </comment>
    <comment ref="F108" authorId="0" shapeId="0" xr:uid="{00000000-0006-0000-0100-000023000000}">
      <text>
        <r>
          <rPr>
            <sz val="8"/>
            <color indexed="81"/>
            <rFont val="Tahoma"/>
            <family val="2"/>
            <charset val="162"/>
          </rPr>
          <t xml:space="preserve">
Seçim yapmanız gerekmektedir.</t>
        </r>
      </text>
    </comment>
    <comment ref="B116" authorId="0" shapeId="0" xr:uid="{00000000-0006-0000-0100-000024000000}">
      <text>
        <r>
          <rPr>
            <sz val="8"/>
            <color indexed="81"/>
            <rFont val="Tahoma"/>
            <family val="2"/>
            <charset val="162"/>
          </rPr>
          <t xml:space="preserve">
Seçim yapmanız gerekmektedir.</t>
        </r>
      </text>
    </comment>
    <comment ref="C116" authorId="0" shapeId="0" xr:uid="{00000000-0006-0000-0100-000025000000}">
      <text>
        <r>
          <rPr>
            <sz val="8"/>
            <color indexed="81"/>
            <rFont val="Tahoma"/>
            <family val="2"/>
            <charset val="162"/>
          </rPr>
          <t xml:space="preserve">
Seçim yapmanız gerekmektedir.</t>
        </r>
      </text>
    </comment>
    <comment ref="D116" authorId="0" shapeId="0" xr:uid="{00000000-0006-0000-0100-000026000000}">
      <text>
        <r>
          <rPr>
            <sz val="8"/>
            <color indexed="81"/>
            <rFont val="Tahoma"/>
            <family val="2"/>
            <charset val="162"/>
          </rPr>
          <t xml:space="preserve">
Seçim yapmanız gerekmektedir.</t>
        </r>
      </text>
    </comment>
    <comment ref="E116" authorId="0" shapeId="0" xr:uid="{00000000-0006-0000-0100-000027000000}">
      <text>
        <r>
          <rPr>
            <sz val="8"/>
            <color indexed="81"/>
            <rFont val="Tahoma"/>
            <family val="2"/>
            <charset val="162"/>
          </rPr>
          <t xml:space="preserve">
Seçim yapmanız gerekmektedir.</t>
        </r>
      </text>
    </comment>
    <comment ref="F116" authorId="0" shapeId="0" xr:uid="{00000000-0006-0000-0100-000028000000}">
      <text>
        <r>
          <rPr>
            <sz val="8"/>
            <color indexed="81"/>
            <rFont val="Tahoma"/>
            <family val="2"/>
            <charset val="162"/>
          </rPr>
          <t xml:space="preserve">
Seçim yapmanız gerekmektedir.</t>
        </r>
      </text>
    </comment>
    <comment ref="B122" authorId="0" shapeId="0" xr:uid="{00000000-0006-0000-0100-000029000000}">
      <text>
        <r>
          <rPr>
            <sz val="8"/>
            <color indexed="81"/>
            <rFont val="Tahoma"/>
            <family val="2"/>
            <charset val="162"/>
          </rPr>
          <t xml:space="preserve">
Seçim yapmanız gerekmektedir.</t>
        </r>
      </text>
    </comment>
    <comment ref="C122" authorId="0" shapeId="0" xr:uid="{00000000-0006-0000-0100-00002A000000}">
      <text>
        <r>
          <rPr>
            <sz val="8"/>
            <color indexed="81"/>
            <rFont val="Tahoma"/>
            <family val="2"/>
            <charset val="162"/>
          </rPr>
          <t xml:space="preserve">
Seçim yapmanız gerekmektedir.</t>
        </r>
      </text>
    </comment>
    <comment ref="D122" authorId="0" shapeId="0" xr:uid="{00000000-0006-0000-0100-00002B000000}">
      <text>
        <r>
          <rPr>
            <sz val="8"/>
            <color indexed="81"/>
            <rFont val="Tahoma"/>
            <family val="2"/>
            <charset val="162"/>
          </rPr>
          <t xml:space="preserve">
Seçim yapmanız gerekmektedir.</t>
        </r>
      </text>
    </comment>
    <comment ref="E122" authorId="0" shapeId="0" xr:uid="{00000000-0006-0000-0100-00002C000000}">
      <text>
        <r>
          <rPr>
            <sz val="8"/>
            <color indexed="81"/>
            <rFont val="Tahoma"/>
            <family val="2"/>
            <charset val="162"/>
          </rPr>
          <t xml:space="preserve">
Seçim yapmanız gerekmektedir.</t>
        </r>
      </text>
    </comment>
    <comment ref="F122" authorId="0" shapeId="0" xr:uid="{00000000-0006-0000-0100-00002D000000}">
      <text>
        <r>
          <rPr>
            <sz val="8"/>
            <color indexed="81"/>
            <rFont val="Tahoma"/>
            <family val="2"/>
            <charset val="162"/>
          </rPr>
          <t xml:space="preserve">
Seçim yapmanız gerekmektedir.</t>
        </r>
      </text>
    </comment>
    <comment ref="B187" authorId="0" shapeId="0" xr:uid="{00000000-0006-0000-0200-000001000000}">
      <text>
        <r>
          <rPr>
            <sz val="8"/>
            <color indexed="81"/>
            <rFont val="Tahoma"/>
            <family val="2"/>
            <charset val="162"/>
          </rPr>
          <t xml:space="preserve">
</t>
        </r>
        <r>
          <rPr>
            <b/>
            <sz val="8"/>
            <color indexed="81"/>
            <rFont val="Tahoma"/>
            <family val="2"/>
            <charset val="162"/>
          </rPr>
          <t>Seçim yapmanız gerekmektedir.</t>
        </r>
      </text>
    </comment>
    <comment ref="B188" authorId="0" shapeId="0" xr:uid="{00000000-0006-0000-0200-000002000000}">
      <text>
        <r>
          <rPr>
            <sz val="8"/>
            <color indexed="81"/>
            <rFont val="Tahoma"/>
            <family val="2"/>
            <charset val="162"/>
          </rPr>
          <t xml:space="preserve">
</t>
        </r>
        <r>
          <rPr>
            <b/>
            <sz val="8"/>
            <color indexed="81"/>
            <rFont val="Tahoma"/>
            <family val="2"/>
            <charset val="162"/>
          </rPr>
          <t>Seçim yapmanız gerekmektedir.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A2" authorId="0" shapeId="0" xr:uid="{E0DC10C5-B685-4A2F-8F9C-67C1B267DFA7}">
      <text>
        <r>
          <rPr>
            <b/>
            <i/>
            <sz val="8"/>
            <color indexed="81"/>
            <rFont val="Tahoma"/>
            <family val="2"/>
            <charset val="162"/>
          </rPr>
          <t>Artırımda bulunulan yıllara ait zararların %50’si, 2016 ve izleyen
yıllar kârlarından mahsup edilemeyecektir.</t>
        </r>
      </text>
    </comment>
    <comment ref="A13" authorId="0" shapeId="0" xr:uid="{473042F2-8919-4528-921E-79DA03C686D4}">
      <text>
        <r>
          <rPr>
            <b/>
            <i/>
            <sz val="8"/>
            <color indexed="81"/>
            <rFont val="Tahoma"/>
            <family val="2"/>
            <charset val="162"/>
          </rPr>
          <t>Artırımda bulunulan yıllara ait zararların %50’si, 2016 ve izleyen
yıllar kârlarından mahsup edilemeyecektir.</t>
        </r>
      </text>
    </comment>
  </commentList>
</comments>
</file>

<file path=xl/sharedStrings.xml><?xml version="1.0" encoding="utf-8"?>
<sst xmlns="http://schemas.openxmlformats.org/spreadsheetml/2006/main" count="355" uniqueCount="232">
  <si>
    <t>Toplam</t>
  </si>
  <si>
    <t>II-KDV İcmalleri</t>
  </si>
  <si>
    <t>KDV Matrah Artırımına Esas KDV</t>
  </si>
  <si>
    <t>III-Muhtasar İcmalleri</t>
  </si>
  <si>
    <t>İhrac Kay. Sat. Hes. KDV Toplamı</t>
  </si>
  <si>
    <t>İlave Edilecek KDV Toplamı</t>
  </si>
  <si>
    <t>Toplam KDV</t>
  </si>
  <si>
    <t>1-KURUMLAR VERGİSİ MATRAH ARTIRIMI</t>
  </si>
  <si>
    <t>Toplam Vergi</t>
  </si>
  <si>
    <t>Beyan Edilen Matrah</t>
  </si>
  <si>
    <t>Matrah Artırımı Oranı</t>
  </si>
  <si>
    <t>Artırılan Matrah</t>
  </si>
  <si>
    <t>Artırılan Matraha Uygulanacak Vergi Oranı</t>
  </si>
  <si>
    <t>Ödenecek Vergi</t>
  </si>
  <si>
    <t>Toplam Ödenecek Vergi</t>
  </si>
  <si>
    <t>Taksit Tutarı</t>
  </si>
  <si>
    <t>2-KDV MATRAH ARTIRIMI</t>
  </si>
  <si>
    <t>3-MUHTASAR MATRAH ARTIRIMI</t>
  </si>
  <si>
    <t>6-Matrah Artırımında Vazgeçilen Zarar Tutarı</t>
  </si>
  <si>
    <t xml:space="preserve"> - Zararın İlgili Olduğu Yıl</t>
  </si>
  <si>
    <t>Kayıtlarda Bulunmayan İşletmede Bulunan Stok</t>
  </si>
  <si>
    <t>1-Kurumlar Matrah Artırımı Ödenecek Vergi Tutarı</t>
  </si>
  <si>
    <t>3-Muhtasar Matrah Artırımı Ödenecek Vergi Tutarı</t>
  </si>
  <si>
    <t xml:space="preserve"> - Kasa Fazlası</t>
  </si>
  <si>
    <t xml:space="preserve"> - Ortaklardan Alacaklar</t>
  </si>
  <si>
    <t>VADE</t>
  </si>
  <si>
    <t>Altı Eşit Taksitte Öd. Halinde</t>
  </si>
  <si>
    <t>-</t>
  </si>
  <si>
    <t>MATRAH ARTIRIMI VERGİLER TOPLAMI</t>
  </si>
  <si>
    <t>Stok Beyanı</t>
  </si>
  <si>
    <t>Kasa</t>
  </si>
  <si>
    <t>Kasa Fazlası</t>
  </si>
  <si>
    <t>Ortak Cari (Borç Bakiyesi)</t>
  </si>
  <si>
    <t>Matrah Artırımında Bulunmak İstiyor</t>
  </si>
  <si>
    <t>Matrah Artırımında Bulunmak İstemiyor</t>
  </si>
  <si>
    <t>Serbest Meslek Ödemeleri Yıllık Toplamı</t>
  </si>
  <si>
    <t>Ücret Mat. Art. Uygulanacak Vergi Oranı</t>
  </si>
  <si>
    <t>Çiftçilere Yapılan Ödemeler</t>
  </si>
  <si>
    <t>Serbest Meslek Mat. Art. Uygulanacak Vergi Oranı</t>
  </si>
  <si>
    <t>Kira Ödemeleri Mat. Art. Uygulanacak Vergi Oranı</t>
  </si>
  <si>
    <t>YSİ. Hak Ediş Mat. Art. Uygulanacak Vergi Oranı</t>
  </si>
  <si>
    <t>Tek Taksitte Ödenmesi Halinde</t>
  </si>
  <si>
    <t>Asgari Matrah Artırımı Tutarı</t>
  </si>
  <si>
    <t>Ücret Ödemelerinde Tevkif Edilen Gelir Vergisi Tutarı</t>
  </si>
  <si>
    <t>Serbest Meslek Ödem. Tevkif Edilen Gelir Vergisi Tutarı</t>
  </si>
  <si>
    <t>Kira Ödemelerinde Tevkif Edilen Gelir Vergisi Tutarı</t>
  </si>
  <si>
    <t>Yıllara Sari İnşaat Hakedişleri Tevkif Edilen Gelir Vergisi Tutarı</t>
  </si>
  <si>
    <t>Matrah Artırım Tutarı</t>
  </si>
  <si>
    <t xml:space="preserve"> - Vazgeçilen 1/2 Zarar Tutarı</t>
  </si>
  <si>
    <t xml:space="preserve"> - Mahsup Edilebilecek Zarar Tutarı</t>
  </si>
  <si>
    <t xml:space="preserve">IV-Stok veya Tesis Makine ve Demirbaş Beyanları </t>
  </si>
  <si>
    <t>GVK Geçici 61. Madde Yat. İnd. Matrah Artırımı (Bey. Verilmedi)</t>
  </si>
  <si>
    <t xml:space="preserve">GVK Geçici 61. M. Yatırım İndirimi Matrah Artırımı Vergi Tutarı </t>
  </si>
  <si>
    <t>GVK Geçici 61. Madde Matrah Art. Vergi Oranı (Beyanname Verilmedi ise)</t>
  </si>
  <si>
    <t>GVK Geçici 61. Mad. Yat. İnd. Artırılan Vergi Tutarı (Bey. Verildi)</t>
  </si>
  <si>
    <t>Bey. Süresinde Verilip/Vergiler Süresinde Ödenmiş</t>
  </si>
  <si>
    <t>Beyannamenin Süresinde Verilip/Verilmediği Vergilerin Süresinde Ödenenip/Ödenmediği Yapılandırılmadan Yararlanıp Yararlanılmadığı</t>
  </si>
  <si>
    <t xml:space="preserve">GVK Geçici 61. Mad. Kapsamında Yatırım İndirimi </t>
  </si>
  <si>
    <t>I-Kurumlar Vergisi Beyannamesi Bilgileri</t>
  </si>
  <si>
    <t>Toplam Tutar</t>
  </si>
  <si>
    <t>KDV Vergilendirme Dönemi</t>
  </si>
  <si>
    <t>Aylık</t>
  </si>
  <si>
    <t xml:space="preserve">KDV Beyannamelerinin Verildiği Dönem Sayısı </t>
  </si>
  <si>
    <t>KDV Matrah Artırımı Ödenecek Vergi</t>
  </si>
  <si>
    <t>GVK Geçici 61. Mad. Yatırım İndiriminden Yararlanıp Yararlanılmadığı</t>
  </si>
  <si>
    <t>GVK Geçici 61. Mad. Yatırım İndirimi (Muhtasar Beyanname Verilip/Verilmediği)</t>
  </si>
  <si>
    <t>Verilen KDV Beyannamelerinde Hesaplanan KDV Beyan Edilen Dönem Sayısı</t>
  </si>
  <si>
    <t>KDV Matrah Artırımına Esas Tutar</t>
  </si>
  <si>
    <t>KDV Matrah Artırımına Uygulanacak Vergi Oranı</t>
  </si>
  <si>
    <t>Muhtasar Vergilendirme Dönemi</t>
  </si>
  <si>
    <t>Muhtasar Beyannamede Ücret Ödemesi Beyan Edilen Dönem Sayısı</t>
  </si>
  <si>
    <t>Matrah Artırımına Esas Ücret Ödemelerinin Gayrisafi Yıllık Toplamı</t>
  </si>
  <si>
    <t>Muhtasar Beyannamede Ücret Ödemesi Beyan Edilmemiş Olması Halinde Aylık Prim ve Hizmet Belgelerinde Bildirilen Ortalama İşçi Sayısı</t>
  </si>
  <si>
    <t>Muhtasar Beyannamede Ücret Ödemesi Beyan Edilmeyip İlgili Yılda Aylık Prim ve Hizmet Belgesinin Verilmemiş Olması Halinde İzleyen Vergilendirme Döneminde Bildirilen İşçi Sayısı</t>
  </si>
  <si>
    <t>ÜCRET TEVKİFATI MATRAH ARTIRIMI</t>
  </si>
  <si>
    <t>SERBEST MESLEK ÖDEMESİ TEVKİFATI MATRAH ARTIRIMI</t>
  </si>
  <si>
    <t>Kira Ödemeleri (GVK 94/1-5 KVK 15/1-b)</t>
  </si>
  <si>
    <t>Serbest Meslek Ödemeleri Yıllık Toplamı (GVK 94/1-2)</t>
  </si>
  <si>
    <t>Yıllara Sari İnş. İşi Hakedişleri Yıllık Toplamı (GVK 94/1-3 KVK 15/1-a, 30/1-a)</t>
  </si>
  <si>
    <t>KİRA ÖDEMESİ TEVKİFAT MATRAHI ARTIRIMI</t>
  </si>
  <si>
    <t>YILLARA SARİ İNŞAAT İŞİ ÖDESİ TEVKİFAT MATRAHI ARTIRIMI</t>
  </si>
  <si>
    <t>ÇİFTÇİLERE YAPILAN ÖDEMELERE İLİŞKİN TEVKİFAT MATRAHI ARTIRIMI</t>
  </si>
  <si>
    <t>ESNAF MUAFLIĞINDAN YARARLANANLARA YAPILAN ÖDEMELERE İLİŞKİN TEVKİFAT MATRAHI ARTIRIMI</t>
  </si>
  <si>
    <t>Faaliyette Bulunulan Ay Sayısı (Kıst Dönemde Faaliyette Bulunanlar İçin Ay Kesirleri Tam Ay Alınacaktır)</t>
  </si>
  <si>
    <t>Yıllara Sari İnşaat İşi Hakediş Ödemeleri Yıllık Toplamı</t>
  </si>
  <si>
    <t>Kira Ödemeleri Yıllık Toplamı</t>
  </si>
  <si>
    <t>Çiftçilerden Hayvanlar ve bunların mahsulleri ile kara ve su avcılığı mahsulleri alımı için yapılan ödemeler (Ticaret borsalarında tescil ettirilerek satın alınanlar için)</t>
  </si>
  <si>
    <t>Çiftçilerden Hayvanlar ve bunların mahsulleri ile kara ve su avcılığı mahsulleri alımı için yapılan ödemeler (Ticaret borsalarında tescil ettirilmeden satın alınanlar için)</t>
  </si>
  <si>
    <t>Çiftçilerden Yapılan Diğer Zirai Mahsul Alımları İçin Yapılan Ödemeler (Ticaret borsalarında tescil ettirilerek satın alınanlar için)</t>
  </si>
  <si>
    <t>Çiftçilerden Yapılan Diğer Zirai Mahsul Alımları İçin Yapılan Ödemeler (Ticaret borsalarında tescil ettirilmeden satın alınanlar için)</t>
  </si>
  <si>
    <t>Çiftçilerden tarafından Orman İdaresine veya orman idaresine karşı taahhütte bulunan kurumlara yapılan hizmet ifaları için yapılan ödemeler</t>
  </si>
  <si>
    <t>Çiftçilerden tarafından ifa edilen diğer hizmetler</t>
  </si>
  <si>
    <t>Esnaf muaflığından yararlananlara mal ve hizmet alımları </t>
  </si>
  <si>
    <t>9 uncu maddenin birinci fıkrasının (6) ve (8) numaralı bentlerinde yer alan emtia bedelleri veya bu emtianın imalinde ödenen hizmet bedelleri</t>
  </si>
  <si>
    <t>Esnaf Muaflığından Yararlananlardan Hurda mal alımları için yapılan ödemeler</t>
  </si>
  <si>
    <t>Esnaf Muaflığından Yararlananlardan Diğer Mal alımları için yapılan ödemeler</t>
  </si>
  <si>
    <t>Esnaf Muaflığından Yararlananlardan Diğer Hizmet Alımları İçin Yapılan Ödemeler</t>
  </si>
  <si>
    <t>Çiftçilerden Hayvanlar ve bunların mahsulleri ile kara ve su avcılığı mahsulleri alımı için yapılan ödemeler (Ticaret borsalarında tescil ettirilerek satın alınanlar için) matrah artırımı vergi tutarı</t>
  </si>
  <si>
    <t>Çiftçilerden Hayvanlar ve bunların mahsulleri ile kara ve su avcılığı mahsulleri alımı için yapılan ödemeler (Ticaret borsalarında tescil ettirilmeden satın alınanlar için) matrah artırımı vergi tutarı</t>
  </si>
  <si>
    <t>Çiftçilerden Yapılan Diğer Zirai Mahsul Alımları İçin Yapılan Ödemeler (Ticaret borsalarında tescil ettirilerek satın alınanlar için) matrah artırımı vergi tutarı</t>
  </si>
  <si>
    <t>Çiftçilerden Yapılan Diğer Zirai Mahsul Alımları İçin Yapılan Ödemeler (Ticaret borsalarında tescil ettirilmeden satın alınanlar için) matrah artırımı vergi tutarı</t>
  </si>
  <si>
    <t>Çiftçilerden tarafından Orman İdaresine veya orman idaresine karşı taahhütte bulunan kurumlara yapılan hizmet ifaları için yapılan ödemeler matrah artırımı vergi tutarı</t>
  </si>
  <si>
    <t>Çiftçilerden tarafından ifa edilen diğer hizmetler matrah artırımı vergi tutarı</t>
  </si>
  <si>
    <t>Çiftçilere Yapılan Ödem. Tevkif Edilen Gelir Vergisi Tutarı Matrah Artırımı Vergi Toplamı</t>
  </si>
  <si>
    <t>9 uncu maddenin birinci fıkrasının (6) ve (8) numaralı bentlerinde yer alan emtia bedelleri veya bu emtianın imalinde ödenen hizmet bedelleri matrah artırımı vergi tutarı</t>
  </si>
  <si>
    <t>Esnaf Muaflığından Yararlananlardan Hurda mal alımları için yapılan ödemeler matrah artırımı vergi tutarı</t>
  </si>
  <si>
    <t>Esnaf Muaflığından Yararlananlardan Diğer Mal alımları için yapılan ödemeler matrah artırımı vergi tutarı</t>
  </si>
  <si>
    <t>Esnaf Muaflığından Yararlananlardan Diğer Hizmet Alımları İçin Yapılan Ödemeler matrah artırımı vergi tutarı</t>
  </si>
  <si>
    <t>Ver. Muaf Esn. Yapılan Ödem. Tevkif Edilen Gelir Vergisi Tutarı Matrah Artırımı Vergi Tutarı</t>
  </si>
  <si>
    <t>Kayıtlarda Bulunmayan Stok, Makine Tesisat ve Demirbaş</t>
  </si>
  <si>
    <t>Kayıtlarda Bulunmayan İşletmede Bulunan Makine Tesis</t>
  </si>
  <si>
    <t>Kayıtlarda Bulunmayan İşletmede Bulunan Demirbaş</t>
  </si>
  <si>
    <t>Rayiç Bedel (TL.)</t>
  </si>
  <si>
    <t>Vergi Oranı</t>
  </si>
  <si>
    <t>KDV Oranı</t>
  </si>
  <si>
    <t>Demirbaş Beyanı</t>
  </si>
  <si>
    <t>Ödenecek Vergi (KDV)</t>
  </si>
  <si>
    <t>Beyana Uygulanacak Vergi Oranı (KDV)</t>
  </si>
  <si>
    <t>ÖTV'ye Tabi Mallarda Vergi Oranı (ÖTV)</t>
  </si>
  <si>
    <t>Ödenecek Vergi (ÖTV)</t>
  </si>
  <si>
    <t>4- STOK, MAKİNE TEÇHİZAT VE DEMİRBAŞ BEYANI</t>
  </si>
  <si>
    <t>Makine Teçhizat Beyanı</t>
  </si>
  <si>
    <t>Beyan Tutarı</t>
  </si>
  <si>
    <t>Kasa, Ortak C/H ile ilgili Diğer İşlemler</t>
  </si>
  <si>
    <t>V-Kasa ve Ortak Cari Hesabı Borç Bakiyesi ile Bunlarla İlgili Diğer İşlemler</t>
  </si>
  <si>
    <t>4-Stok, Makine Tesis ve Demirbaş Beyanı</t>
  </si>
  <si>
    <t>Ödenecek Vergi (ÖTV</t>
  </si>
  <si>
    <t>5-Kasa ve Ortak Cari Hesabı Borç Bakiyesi ile Bunlarla İlgili Diğer İşlemler</t>
  </si>
  <si>
    <t>5-KASA ORTAK C/H NET BORÇ BAKİYESİ VE BUNLARLA İLGİLİ DİĞER İŞLEMLER</t>
  </si>
  <si>
    <t>Ortak Cari Net Borç Bakiyesi</t>
  </si>
  <si>
    <t xml:space="preserve"> - Kasa ve Ortak C/H ile İlgili Diğer İşlemler</t>
  </si>
  <si>
    <t>GVK GEÇİCİ 61. MADDE KAPSAMINDA YATIRIM İNDİRİMİ BULUNANLAR İÇİN TEVKİFAT MATRAHI ARTIRIMI</t>
  </si>
  <si>
    <t>Hesaplanan KDV Toplamı</t>
  </si>
  <si>
    <t>Ücret Ödemelerinin Gayrisafi Yıllık Toplamı</t>
  </si>
  <si>
    <t>Madde 5/3-a kapsamında matrah artırımına esas tutar</t>
  </si>
  <si>
    <t>Madde 5/3-b-1. bent kapsamında matrah artırımına esas tutar</t>
  </si>
  <si>
    <t>Madde 5/3-c kapsamında matrah artırımına esas tutar (Vergilendirme Dönemi Üç Aylık Olanlardan En Az Bir Döneme Beyanme Verenler)</t>
  </si>
  <si>
    <t>1-Kurumlar Vergisi Matrahı</t>
  </si>
  <si>
    <t>2-Kurumlar Vergisi</t>
  </si>
  <si>
    <t>3-Devreden Mali Zarar</t>
  </si>
  <si>
    <t>Evet</t>
  </si>
  <si>
    <t>Hayır</t>
  </si>
  <si>
    <t>4-GVK Geçici 61. Madde kapsamında yararlanılan yatırım indirimi</t>
  </si>
  <si>
    <t>Kasa, Ortak C/H ile ilgili Diğer Hesaplardaki Tutarlar</t>
  </si>
  <si>
    <t>2-KDV Vergi Artırımı Ödenecek Vergi Tutarı</t>
  </si>
  <si>
    <t>30.09.2021 Tarihine Kadar Tek Taksitte</t>
  </si>
  <si>
    <t>İlk taksit en geç 30 Eylül 2021'den başlayarak 2 şer aylık sürelerde 6 eşit taksitte</t>
  </si>
  <si>
    <t xml:space="preserve">Engeç 31.08.2021 tarihine kadar beyan edilmek üzere beyanname verme süresi içinde </t>
  </si>
  <si>
    <t>Yıllar</t>
  </si>
  <si>
    <t>Asgari Ücret</t>
  </si>
  <si>
    <t>SM Asgari</t>
  </si>
  <si>
    <t>YSİO İŞ</t>
  </si>
  <si>
    <t>BORADEN………………………………………….A.Ş.</t>
  </si>
  <si>
    <r>
      <t xml:space="preserve">Faaliyette Bulunulan Dönem Sayısı (Kıst Dönemde Faaliyette Bulunulmuşsa </t>
    </r>
    <r>
      <rPr>
        <b/>
        <sz val="8"/>
        <color indexed="8"/>
        <rFont val="Calibri"/>
        <family val="2"/>
        <charset val="162"/>
        <scheme val="minor"/>
      </rPr>
      <t>Ay Kesirleri Tam Ay Alınacaktır)</t>
    </r>
  </si>
  <si>
    <t>7326 SAYILI KANUN HESAPLAMA TABLOSU</t>
  </si>
  <si>
    <t>a. Beyan Edilen GVK Geçici 61. Mad. Yatırım İnd. Tutarı</t>
  </si>
  <si>
    <t>b. Beyan Edilen Yatırım İndirimi G.V. Tevkifatı (%19,8)</t>
  </si>
  <si>
    <t>c. Olması Gereken GVK Geçici 61. Mad. Yatırım İnd. Tutarı</t>
  </si>
  <si>
    <t>d. Olması Gereken Yatırım İndirimi G.V. Tevkifatı (%19,8)</t>
  </si>
  <si>
    <t>I- Matrah Artırımları Ödenecek Vergi</t>
  </si>
  <si>
    <t>II- Stok Beyanı  Ödenecek Vergi</t>
  </si>
  <si>
    <t>III- Kasa Fazlası ve Ortaklardan Alacaklar</t>
  </si>
  <si>
    <t>ÖDEME TABLOSU</t>
  </si>
  <si>
    <t>HESAPLAMA TABLOSU</t>
  </si>
  <si>
    <t>BİLGİ GİRİŞİ TABLOSU</t>
  </si>
  <si>
    <r>
      <t xml:space="preserve">Madde 5/3-b-2. bent kapsamında matrah artırımına esas tutar </t>
    </r>
    <r>
      <rPr>
        <b/>
        <sz val="8"/>
        <color theme="1"/>
        <rFont val="Calibri"/>
        <family val="2"/>
        <charset val="162"/>
        <scheme val="minor"/>
      </rPr>
      <t>(bu bent kpamsaında olanların kurumlar vergisi matrah artırımı yapması şarttır)</t>
    </r>
  </si>
  <si>
    <r>
      <t>Madde 5/3-b-3. bent kapsamında matrah artırımına esas tutar</t>
    </r>
    <r>
      <rPr>
        <b/>
        <sz val="8"/>
        <color theme="1"/>
        <rFont val="Calibri"/>
        <family val="2"/>
        <charset val="162"/>
        <scheme val="minor"/>
      </rPr>
      <t xml:space="preserve"> (bu bent kapsamında olanların kurumlar vergisi matrah artırımı yapması şarttır)</t>
    </r>
  </si>
  <si>
    <r>
      <t xml:space="preserve">Madde 5/3-c kapsamında matrah artırımına esas tutar (Vergilendirme Dönemi Üç Aylık Olanlardan hiç beyanname vermeyenler) </t>
    </r>
    <r>
      <rPr>
        <b/>
        <sz val="8"/>
        <color theme="1"/>
        <rFont val="Calibri"/>
        <family val="2"/>
        <charset val="162"/>
        <scheme val="minor"/>
      </rPr>
      <t>(bu bent kapsamında olanların kurumlar vergisi matrah artırımı yapması şarttır)</t>
    </r>
  </si>
  <si>
    <r>
      <t xml:space="preserve">Madde 5/3-c kapsamında matrah artırımına esas tutar (Vergilendirme Dönemi Üç Aylık Olanlardan Verdikleri Beyannamede Hesaplanan KDV Beyan Etmeyenler) </t>
    </r>
    <r>
      <rPr>
        <b/>
        <sz val="8"/>
        <color theme="1"/>
        <rFont val="Calibri"/>
        <family val="2"/>
        <charset val="162"/>
        <scheme val="minor"/>
      </rPr>
      <t>(bu bent kapsamında olanların kurumlar vergisi matrah artırımı yapması şarttır)</t>
    </r>
  </si>
  <si>
    <t>GELİR VERGİSİ MÜKELLEFLERİ (BİLANÇO-SM)</t>
  </si>
  <si>
    <t>Vergi Matrah Artırım</t>
  </si>
  <si>
    <t>Asgari artırım Tutarı</t>
  </si>
  <si>
    <t>Beyan Edilen Vergi Matrahı</t>
  </si>
  <si>
    <t>Ödenecek Vergi Tutarı</t>
  </si>
  <si>
    <t>Zamanda Bey.Ver-Öd.Mükellef</t>
  </si>
  <si>
    <t>Toplam Ödenecek</t>
  </si>
  <si>
    <t>GELİR VERGİSİ MÜKELLEFLERİ (İŞLETME)</t>
  </si>
  <si>
    <t>GELİR VERGİSİ MÜKELLEFLERİ (KİRA GELİRİ ELDE EDENLER)</t>
  </si>
  <si>
    <t>GELİR VERGİSİ MÜKELLEFLERİ (DİĞER GELİR SAHİPLERİ)</t>
  </si>
  <si>
    <t>GELİR VERGİSİ MÜKELLEFLERİ (SADECE BASİT USUL)</t>
  </si>
  <si>
    <t>TİCARİ MAL</t>
  </si>
  <si>
    <t>(SATIŞA ARZ EDİLEN EMTİA)</t>
  </si>
  <si>
    <t>Defter Kayıtlarında</t>
  </si>
  <si>
    <t>İşletmede</t>
  </si>
  <si>
    <t>Vergilemeye Esas Tutar</t>
  </si>
  <si>
    <t>Ödenecek KDV (%)</t>
  </si>
  <si>
    <t>Ödenen KDV İndirimi (1 No.lu KDV Beyannamesi)</t>
  </si>
  <si>
    <t>(2 No.lu KDV Beyannamesi)</t>
  </si>
  <si>
    <t>Yok</t>
  </si>
  <si>
    <t>Mevcut</t>
  </si>
  <si>
    <t>Rayiç Bedel</t>
  </si>
  <si>
    <t>%18 KDV oranına tabi mallar için %10 diğerleri için KDV oranının %50’si</t>
  </si>
  <si>
    <t>2 No.lu KDV ile ödenen KDV 1 No.lu KDV Beyannamesinde İndirim Konusu Yapılabilir</t>
  </si>
  <si>
    <t>Maliyet+Kar</t>
  </si>
  <si>
    <t>Tüm Vergisel Yükümlülükler Yerine Getirilir (Fatura Düzenlenir).</t>
  </si>
  <si>
    <t>----------------</t>
  </si>
  <si>
    <t>MAKİNE, TEÇHİZAT VE DEMİRBAŞLAR</t>
  </si>
  <si>
    <t xml:space="preserve">Ödenen KDV İndirimi </t>
  </si>
  <si>
    <r>
      <t xml:space="preserve">Beyan edilen ve Ödenen KDV İndirim Konusu </t>
    </r>
    <r>
      <rPr>
        <u/>
        <sz val="7.5"/>
        <color rgb="FF000000"/>
        <rFont val="Verdana"/>
        <family val="2"/>
        <charset val="162"/>
      </rPr>
      <t>Yapılamaz</t>
    </r>
  </si>
  <si>
    <t>KASA VEYA ORTAKLAR CARİ HESABI</t>
  </si>
  <si>
    <t>Türü</t>
  </si>
  <si>
    <t>Vergisel Yükümlülük (%)</t>
  </si>
  <si>
    <t>Kasa Hesabı</t>
  </si>
  <si>
    <t>Var</t>
  </si>
  <si>
    <t>Kayıtlı Tutar</t>
  </si>
  <si>
    <t>Ortaklar Cari</t>
  </si>
  <si>
    <t>İşletmenin Esas Faaliyetleri Dışındaki İşlemler Nedeniyle Oluşan Tutarlar (Fiktif Değerler Olarak Değerlendirilmektedir)</t>
  </si>
  <si>
    <t>(Ortaklara Borçlar – Ortaklardan Alacaklar)</t>
  </si>
  <si>
    <t xml:space="preserve">GELİR VERGİSİ MATRAH ARTIRIMI (HİZMET ERBABINA ÖDENEN ÜCRETLER YÖNÜNDEN)
</t>
  </si>
  <si>
    <t>Yıl</t>
  </si>
  <si>
    <t>Matrah Artırım Oranı (%)</t>
  </si>
  <si>
    <t xml:space="preserve">Artırıma Esas Tutar </t>
  </si>
  <si>
    <t>Artırıma İlişkin Diğer Açıklamalar</t>
  </si>
  <si>
    <r>
      <t xml:space="preserve">Muhtasar Beyannamede Yer Alan </t>
    </r>
    <r>
      <rPr>
        <u/>
        <sz val="7.5"/>
        <color rgb="FF000000"/>
        <rFont val="Verdana"/>
        <family val="2"/>
        <charset val="162"/>
      </rPr>
      <t>Ücret Ödemeleri</t>
    </r>
    <r>
      <rPr>
        <sz val="7.5"/>
        <color rgb="FF000000"/>
        <rFont val="Verdana"/>
        <family val="2"/>
        <charset val="162"/>
      </rPr>
      <t xml:space="preserve">ne İlişkin Tutarların Yıllık Toplamı </t>
    </r>
  </si>
  <si>
    <t>İlgili yılda veya vergilendirme döneminde en az bir beyanname verilmiş olması halinde bir yıla iblağ edilerek, hiç beyanname verilmemiş olması halinde aylık prim hizmet belgeleri üzerinde yer alan bilgiler doğrultusunda, aylık prim hizmet belgesinin olmaması halinde ise en az iki asgari ücret (16 yaşından büyükler için geçerli) esas alınarak hesaplama yapılacaktır).</t>
  </si>
  <si>
    <t>ÜCRET ÖDEMELERİ İÇİN (STOPAJ) VERGİSİ ARTIRIM BİLDİRİMİ</t>
  </si>
  <si>
    <t>Düzenli Beyanname Verenlerde İlgili Yıl Ücret Ödemelerinin Gayri Safi Tutarı (TL)</t>
  </si>
  <si>
    <t xml:space="preserve">En Az Bir Dönem Beyanname Verenlerde Gayri Safi Ücret Ödemesinin Ortalamasının Bir Yıla İblağ Edilen Tutarı  (TL) </t>
  </si>
  <si>
    <t>Hiç Beyanname Verilmemesi Halinde Açıklanan Esaslara Göre Belirtilen Tutar (TL)</t>
  </si>
  <si>
    <t>Düzenli Beyanname Verenlerde Hesaplanan Gelir (Stopaj) Vergisi (TL)</t>
  </si>
  <si>
    <t>En Az Bir Dönem Beyanname Verenlerde Hesaplanan Gelir (Stopaj) Vergisi (TL)</t>
  </si>
  <si>
    <t>Hiç Beyanname Vermeyenlerde Hesaplanan Gelir (Stopaj) Vergisi (TL)</t>
  </si>
  <si>
    <t>SERBEST MESLEK ÖDEMELERİ İÇİN GELİR (STOPAJ) VERGİSİ ARTIRIM BİLDİRİMİ</t>
  </si>
  <si>
    <t>GVK Madde 94/2 Kapsamında Beyan Edilmiş Olması Halinde Tablo-1</t>
  </si>
  <si>
    <t>GVK Madde 94/2 Kapsamında Beyan Edilmemiş Olması Halinde Tablo-2</t>
  </si>
  <si>
    <t>Düzenli Beyanname Verenlerde İlgili Yıl SMK Ödemelerinin Gayri Safi Tutarı (TL)</t>
  </si>
  <si>
    <t xml:space="preserve">Kıst Dönem (İlgili Yılda Faaliyette Bulunulan Ay Sayısı </t>
  </si>
  <si>
    <t>Matrah (TL)</t>
  </si>
  <si>
    <t xml:space="preserve"> Hesaplanan Gelir (Stopaj) Vergisi (TL)</t>
  </si>
  <si>
    <t>Toplam Ödeme</t>
  </si>
  <si>
    <t xml:space="preserve">KURUMLAR VERGİSİ </t>
  </si>
  <si>
    <t>KV Asgari Artırım Vergi Matrahı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</si>
</sst>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0.00_ ;\-#,##0.00\ "/>
  </numFmts>
  <fonts count="49" x14ac:knownFonts="1">
    <font>
      <sz val="11"/>
      <color theme="1"/>
      <name val="Calibri"/>
      <family val="2"/>
      <charset val="162"/>
      <scheme val="minor"/>
    </font>
    <font>
      <sz val="8"/>
      <color indexed="81"/>
      <name val="Tahoma"/>
      <family val="2"/>
      <charset val="162"/>
    </font>
    <font>
      <b/>
      <sz val="8"/>
      <color indexed="81"/>
      <name val="Tahoma"/>
      <family val="2"/>
      <charset val="162"/>
    </font>
    <font>
      <sz val="9"/>
      <color indexed="81"/>
      <name val="Tahoma"/>
      <family val="2"/>
      <charset val="162"/>
    </font>
    <font>
      <b/>
      <sz val="9"/>
      <color indexed="81"/>
      <name val="Tahoma"/>
      <family val="2"/>
      <charset val="162"/>
    </font>
    <font>
      <b/>
      <sz val="12"/>
      <color theme="0"/>
      <name val="Calibri"/>
      <family val="2"/>
      <charset val="162"/>
      <scheme val="minor"/>
    </font>
    <font>
      <b/>
      <sz val="11"/>
      <color theme="1"/>
      <name val="Calibri"/>
      <family val="2"/>
      <charset val="162"/>
      <scheme val="minor"/>
    </font>
    <font>
      <sz val="11"/>
      <color rgb="FFFF0000"/>
      <name val="Calibri"/>
      <family val="2"/>
      <charset val="162"/>
      <scheme val="minor"/>
    </font>
    <font>
      <b/>
      <sz val="9"/>
      <color theme="1"/>
      <name val="Calibri"/>
      <family val="2"/>
      <charset val="162"/>
      <scheme val="minor"/>
    </font>
    <font>
      <b/>
      <sz val="8"/>
      <color theme="1"/>
      <name val="Calibri"/>
      <family val="2"/>
      <charset val="162"/>
      <scheme val="minor"/>
    </font>
    <font>
      <sz val="8"/>
      <color theme="1"/>
      <name val="Calibri"/>
      <family val="2"/>
      <charset val="162"/>
      <scheme val="minor"/>
    </font>
    <font>
      <b/>
      <sz val="11"/>
      <color theme="0"/>
      <name val="Calibri"/>
      <family val="2"/>
      <charset val="162"/>
      <scheme val="minor"/>
    </font>
    <font>
      <b/>
      <sz val="8"/>
      <color indexed="8"/>
      <name val="Calibri"/>
      <family val="2"/>
      <charset val="162"/>
      <scheme val="minor"/>
    </font>
    <font>
      <b/>
      <sz val="14"/>
      <color theme="1"/>
      <name val="Calibri"/>
      <family val="2"/>
      <charset val="162"/>
      <scheme val="minor"/>
    </font>
    <font>
      <b/>
      <sz val="16"/>
      <color theme="1"/>
      <name val="Calibri"/>
      <family val="2"/>
      <charset val="162"/>
      <scheme val="minor"/>
    </font>
    <font>
      <b/>
      <sz val="8"/>
      <color theme="0"/>
      <name val="Calibri"/>
      <family val="2"/>
      <charset val="162"/>
      <scheme val="minor"/>
    </font>
    <font>
      <b/>
      <sz val="10"/>
      <color theme="0"/>
      <name val="Calibri"/>
      <family val="2"/>
      <charset val="162"/>
      <scheme val="minor"/>
    </font>
    <font>
      <sz val="8"/>
      <name val="Calibri"/>
      <family val="2"/>
      <charset val="162"/>
      <scheme val="minor"/>
    </font>
    <font>
      <b/>
      <sz val="8"/>
      <name val="Calibri"/>
      <family val="2"/>
      <charset val="162"/>
      <scheme val="minor"/>
    </font>
    <font>
      <sz val="11"/>
      <name val="Calibri"/>
      <family val="2"/>
      <charset val="162"/>
      <scheme val="minor"/>
    </font>
    <font>
      <sz val="11"/>
      <color theme="0"/>
      <name val="Calibri"/>
      <family val="2"/>
      <charset val="162"/>
      <scheme val="minor"/>
    </font>
    <font>
      <b/>
      <sz val="10"/>
      <color rgb="FFC00000"/>
      <name val="Calibri"/>
      <family val="2"/>
      <charset val="162"/>
      <scheme val="minor"/>
    </font>
    <font>
      <b/>
      <sz val="10"/>
      <name val="Calibri"/>
      <family val="2"/>
      <charset val="162"/>
      <scheme val="minor"/>
    </font>
    <font>
      <b/>
      <sz val="22"/>
      <color theme="0"/>
      <name val="Calibri"/>
      <family val="2"/>
      <charset val="162"/>
      <scheme val="minor"/>
    </font>
    <font>
      <b/>
      <sz val="8"/>
      <color theme="4" tint="-0.499984740745262"/>
      <name val="Calibri"/>
      <family val="2"/>
      <charset val="162"/>
      <scheme val="minor"/>
    </font>
    <font>
      <sz val="12"/>
      <color rgb="FF000000"/>
      <name val="Calibri"/>
      <family val="2"/>
      <charset val="162"/>
      <scheme val="minor"/>
    </font>
    <font>
      <b/>
      <sz val="18"/>
      <color theme="0"/>
      <name val="Calibri"/>
      <family val="2"/>
      <charset val="162"/>
      <scheme val="minor"/>
    </font>
    <font>
      <b/>
      <sz val="10"/>
      <color rgb="FF002060"/>
      <name val="Calibri"/>
      <family val="2"/>
      <charset val="162"/>
      <scheme val="minor"/>
    </font>
    <font>
      <b/>
      <sz val="11"/>
      <color theme="3" tint="-0.499984740745262"/>
      <name val="Calibri"/>
      <family val="2"/>
      <charset val="162"/>
      <scheme val="minor"/>
    </font>
    <font>
      <b/>
      <sz val="8"/>
      <color theme="3" tint="-0.499984740745262"/>
      <name val="Calibri"/>
      <family val="2"/>
      <charset val="162"/>
      <scheme val="minor"/>
    </font>
    <font>
      <b/>
      <sz val="10"/>
      <color theme="3" tint="-0.499984740745262"/>
      <name val="Calibri"/>
      <family val="2"/>
      <charset val="162"/>
      <scheme val="minor"/>
    </font>
    <font>
      <b/>
      <sz val="12"/>
      <color theme="3" tint="-0.499984740745262"/>
      <name val="Calibri"/>
      <family val="2"/>
      <charset val="162"/>
      <scheme val="minor"/>
    </font>
    <font>
      <b/>
      <sz val="9"/>
      <color theme="3" tint="-0.499984740745262"/>
      <name val="Calibri"/>
      <family val="2"/>
      <charset val="162"/>
      <scheme val="minor"/>
    </font>
    <font>
      <sz val="9"/>
      <color theme="1"/>
      <name val="Calibri"/>
      <family val="2"/>
      <charset val="162"/>
      <scheme val="minor"/>
    </font>
    <font>
      <b/>
      <sz val="11"/>
      <color rgb="FF0070C0"/>
      <name val="Calibri"/>
      <family val="2"/>
      <charset val="162"/>
      <scheme val="minor"/>
    </font>
    <font>
      <b/>
      <sz val="14"/>
      <color theme="0"/>
      <name val="Calibri"/>
      <family val="2"/>
      <charset val="162"/>
      <scheme val="minor"/>
    </font>
    <font>
      <b/>
      <sz val="7"/>
      <color rgb="FF000000"/>
      <name val="Verdana"/>
      <family val="2"/>
      <charset val="162"/>
    </font>
    <font>
      <b/>
      <sz val="7.5"/>
      <color rgb="FF000000"/>
      <name val="Verdana"/>
      <family val="2"/>
      <charset val="162"/>
    </font>
    <font>
      <sz val="7.5"/>
      <color rgb="FF000000"/>
      <name val="Verdana"/>
      <family val="2"/>
      <charset val="162"/>
    </font>
    <font>
      <b/>
      <sz val="14"/>
      <color rgb="FFFFFFFF"/>
      <name val="Verdana"/>
      <family val="2"/>
      <charset val="162"/>
    </font>
    <font>
      <sz val="7"/>
      <color theme="1"/>
      <name val="Calibri"/>
      <family val="2"/>
      <charset val="162"/>
      <scheme val="minor"/>
    </font>
    <font>
      <u/>
      <sz val="7.5"/>
      <color rgb="FF000000"/>
      <name val="Verdana"/>
      <family val="2"/>
      <charset val="162"/>
    </font>
    <font>
      <b/>
      <sz val="9"/>
      <color rgb="FFFFFFFF"/>
      <name val="Verdana"/>
      <family val="2"/>
      <charset val="162"/>
    </font>
    <font>
      <b/>
      <sz val="11"/>
      <color rgb="FF002060"/>
      <name val="Calibri"/>
      <family val="2"/>
      <charset val="162"/>
      <scheme val="minor"/>
    </font>
    <font>
      <b/>
      <i/>
      <sz val="8"/>
      <color indexed="81"/>
      <name val="Tahoma"/>
      <family val="2"/>
      <charset val="162"/>
    </font>
    <font>
      <sz val="11"/>
      <color theme="1"/>
      <name val="Calibri"/>
      <family val="2"/>
      <charset val="162"/>
      <scheme val="minor"/>
    </font>
    <font>
      <b/>
      <sz val="9"/>
      <color theme="0"/>
      <name val="Calibri"/>
      <family val="2"/>
      <charset val="162"/>
      <scheme val="minor"/>
    </font>
    <font>
      <b/>
      <sz val="12"/>
      <color rgb="FF002060"/>
      <name val="Calibri"/>
      <family val="2"/>
      <charset val="162"/>
      <scheme val="minor"/>
    </font>
    <font>
      <b/>
      <sz val="10"/>
      <color theme="1"/>
      <name val="Calibri"/>
      <family val="2"/>
      <charset val="162"/>
      <scheme val="minor"/>
    </font>
  </fonts>
  <fills count="19">
    <fill>
      <patternFill patternType="none"/>
    </fill>
    <fill>
      <patternFill patternType="gray125"/>
    </fill>
    <fill>
      <patternFill patternType="solid">
        <fgColor rgb="FF99CCF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C00000"/>
        <bgColor indexed="64"/>
      </patternFill>
    </fill>
    <fill>
      <patternFill patternType="solid">
        <fgColor rgb="FF00206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s>
  <cellStyleXfs count="2">
    <xf numFmtId="0" fontId="0" fillId="0" borderId="0"/>
    <xf numFmtId="43" fontId="45" fillId="0" borderId="0" applyFont="0" applyFill="0" applyBorder="0" applyAlignment="0" applyProtection="0"/>
  </cellStyleXfs>
  <cellXfs count="257">
    <xf numFmtId="0" fontId="0" fillId="0" borderId="0" xfId="0"/>
    <xf numFmtId="0" fontId="11" fillId="5" borderId="6" xfId="0" applyFont="1" applyFill="1" applyBorder="1" applyAlignment="1" applyProtection="1">
      <alignment horizontal="center" vertical="center"/>
      <protection hidden="1"/>
    </xf>
    <xf numFmtId="0" fontId="15" fillId="5" borderId="2" xfId="0" applyFont="1" applyFill="1" applyBorder="1" applyAlignment="1" applyProtection="1">
      <alignment vertical="center"/>
      <protection hidden="1"/>
    </xf>
    <xf numFmtId="4" fontId="15" fillId="5" borderId="2" xfId="0"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0" fontId="15" fillId="5" borderId="3" xfId="0" applyFont="1" applyFill="1" applyBorder="1" applyAlignment="1" applyProtection="1">
      <alignment vertical="center"/>
      <protection hidden="1"/>
    </xf>
    <xf numFmtId="4" fontId="15" fillId="5" borderId="3" xfId="0" applyNumberFormat="1" applyFont="1" applyFill="1" applyBorder="1" applyAlignment="1" applyProtection="1">
      <alignment vertical="center"/>
      <protection hidden="1"/>
    </xf>
    <xf numFmtId="14" fontId="16" fillId="5" borderId="6" xfId="0" applyNumberFormat="1" applyFont="1" applyFill="1" applyBorder="1" applyAlignment="1" applyProtection="1">
      <alignment horizontal="center" vertical="center"/>
      <protection hidden="1"/>
    </xf>
    <xf numFmtId="0" fontId="11" fillId="5" borderId="6" xfId="0" applyFont="1" applyFill="1" applyBorder="1" applyAlignment="1" applyProtection="1">
      <alignment vertical="center" wrapText="1"/>
      <protection hidden="1"/>
    </xf>
    <xf numFmtId="0" fontId="10" fillId="0" borderId="1" xfId="0" applyFont="1" applyBorder="1" applyAlignment="1" applyProtection="1">
      <alignment horizontal="left" vertical="center"/>
      <protection hidden="1"/>
    </xf>
    <xf numFmtId="4" fontId="10" fillId="0" borderId="0" xfId="0" applyNumberFormat="1"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14" xfId="0" applyFont="1" applyBorder="1" applyAlignment="1" applyProtection="1">
      <alignment horizontal="left" vertical="center"/>
      <protection hidden="1"/>
    </xf>
    <xf numFmtId="4" fontId="10" fillId="0" borderId="14" xfId="0" applyNumberFormat="1" applyFont="1" applyBorder="1" applyAlignment="1" applyProtection="1">
      <alignment horizontal="left" vertical="center"/>
      <protection hidden="1"/>
    </xf>
    <xf numFmtId="0" fontId="5" fillId="5" borderId="6" xfId="0" applyFont="1" applyFill="1" applyBorder="1" applyAlignment="1" applyProtection="1">
      <alignment vertical="center" wrapText="1"/>
      <protection hidden="1"/>
    </xf>
    <xf numFmtId="14" fontId="5" fillId="5" borderId="6" xfId="0" applyNumberFormat="1" applyFont="1" applyFill="1" applyBorder="1" applyAlignment="1" applyProtection="1">
      <alignment horizontal="center" vertical="center"/>
      <protection hidden="1"/>
    </xf>
    <xf numFmtId="0" fontId="10" fillId="0" borderId="4"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3" xfId="0" applyFont="1" applyBorder="1" applyAlignment="1" applyProtection="1">
      <alignment vertical="center"/>
      <protection hidden="1"/>
    </xf>
    <xf numFmtId="4" fontId="10" fillId="0" borderId="2" xfId="0" applyNumberFormat="1" applyFont="1" applyBorder="1" applyAlignment="1" applyProtection="1">
      <alignment vertical="center"/>
      <protection hidden="1"/>
    </xf>
    <xf numFmtId="10" fontId="10" fillId="0" borderId="2" xfId="0" applyNumberFormat="1" applyFont="1" applyBorder="1" applyAlignment="1" applyProtection="1">
      <alignment vertical="center"/>
      <protection hidden="1"/>
    </xf>
    <xf numFmtId="4" fontId="10" fillId="0" borderId="3" xfId="0" applyNumberFormat="1" applyFont="1" applyBorder="1" applyAlignment="1" applyProtection="1">
      <alignment vertical="center"/>
      <protection hidden="1"/>
    </xf>
    <xf numFmtId="0" fontId="14" fillId="0" borderId="0" xfId="0" applyFont="1" applyAlignment="1" applyProtection="1">
      <alignment vertical="center"/>
      <protection locked="0"/>
    </xf>
    <xf numFmtId="0" fontId="9" fillId="6" borderId="6" xfId="0" applyFont="1" applyFill="1" applyBorder="1" applyAlignment="1" applyProtection="1">
      <alignment horizontal="left" vertical="center" wrapText="1"/>
      <protection hidden="1"/>
    </xf>
    <xf numFmtId="0" fontId="11" fillId="5" borderId="6" xfId="0" applyFont="1" applyFill="1" applyBorder="1" applyAlignment="1" applyProtection="1">
      <alignment vertical="center"/>
      <protection hidden="1"/>
    </xf>
    <xf numFmtId="0" fontId="10" fillId="0" borderId="2" xfId="0" applyFont="1" applyBorder="1" applyAlignment="1" applyProtection="1">
      <alignment vertical="center"/>
      <protection hidden="1"/>
    </xf>
    <xf numFmtId="0" fontId="10" fillId="0" borderId="2" xfId="0" applyFont="1" applyBorder="1" applyAlignment="1" applyProtection="1">
      <alignment vertical="center" wrapText="1"/>
      <protection hidden="1"/>
    </xf>
    <xf numFmtId="0" fontId="9" fillId="7" borderId="6" xfId="0" applyFont="1" applyFill="1" applyBorder="1" applyAlignment="1" applyProtection="1">
      <alignment horizontal="left" vertical="center" wrapText="1"/>
      <protection hidden="1"/>
    </xf>
    <xf numFmtId="0" fontId="10" fillId="0" borderId="1" xfId="0" applyFont="1" applyFill="1" applyBorder="1" applyAlignment="1" applyProtection="1">
      <alignment vertical="center" wrapText="1"/>
      <protection hidden="1"/>
    </xf>
    <xf numFmtId="0" fontId="9" fillId="0" borderId="2" xfId="0" applyFont="1" applyBorder="1" applyAlignment="1" applyProtection="1">
      <alignment vertical="center" wrapText="1"/>
      <protection hidden="1"/>
    </xf>
    <xf numFmtId="0" fontId="9" fillId="0" borderId="0" xfId="0" applyFont="1" applyBorder="1" applyAlignment="1" applyProtection="1">
      <alignment horizontal="center" vertical="center"/>
      <protection hidden="1"/>
    </xf>
    <xf numFmtId="4" fontId="9" fillId="0" borderId="1" xfId="0" applyNumberFormat="1" applyFont="1" applyBorder="1" applyAlignment="1" applyProtection="1">
      <alignment vertical="center"/>
      <protection hidden="1"/>
    </xf>
    <xf numFmtId="9" fontId="9" fillId="0" borderId="4" xfId="0" applyNumberFormat="1" applyFont="1" applyBorder="1" applyAlignment="1" applyProtection="1">
      <alignment horizontal="center" vertical="center"/>
      <protection hidden="1"/>
    </xf>
    <xf numFmtId="4" fontId="10" fillId="0" borderId="4" xfId="0" applyNumberFormat="1" applyFont="1" applyBorder="1" applyAlignment="1" applyProtection="1">
      <alignment horizontal="right" vertical="center"/>
      <protection hidden="1"/>
    </xf>
    <xf numFmtId="4" fontId="9" fillId="0" borderId="2" xfId="0" applyNumberFormat="1" applyFont="1" applyBorder="1" applyAlignment="1" applyProtection="1">
      <alignment vertical="center"/>
      <protection hidden="1"/>
    </xf>
    <xf numFmtId="9" fontId="9" fillId="0" borderId="2" xfId="0" applyNumberFormat="1" applyFont="1" applyBorder="1" applyAlignment="1" applyProtection="1">
      <alignment horizontal="center" vertical="center"/>
      <protection hidden="1"/>
    </xf>
    <xf numFmtId="4" fontId="10" fillId="0" borderId="2" xfId="0" applyNumberFormat="1" applyFont="1" applyBorder="1" applyAlignment="1" applyProtection="1">
      <alignment horizontal="right" vertical="center"/>
      <protection hidden="1"/>
    </xf>
    <xf numFmtId="164" fontId="10" fillId="0" borderId="2" xfId="0" applyNumberFormat="1" applyFont="1" applyBorder="1" applyAlignment="1" applyProtection="1">
      <alignment horizontal="center" vertical="center"/>
      <protection hidden="1"/>
    </xf>
    <xf numFmtId="10" fontId="10" fillId="0" borderId="2" xfId="0" applyNumberFormat="1" applyFont="1" applyBorder="1" applyAlignment="1" applyProtection="1">
      <alignment horizontal="center" vertical="center"/>
      <protection hidden="1"/>
    </xf>
    <xf numFmtId="4" fontId="10" fillId="0" borderId="2" xfId="0" applyNumberFormat="1" applyFont="1" applyFill="1" applyBorder="1" applyAlignment="1" applyProtection="1">
      <alignment vertical="center"/>
      <protection hidden="1"/>
    </xf>
    <xf numFmtId="10" fontId="10" fillId="0" borderId="2" xfId="0" applyNumberFormat="1" applyFont="1" applyFill="1" applyBorder="1" applyAlignment="1" applyProtection="1">
      <alignment horizontal="center" vertical="center"/>
      <protection hidden="1"/>
    </xf>
    <xf numFmtId="4" fontId="10" fillId="0" borderId="5" xfId="0" applyNumberFormat="1" applyFont="1" applyFill="1" applyBorder="1" applyAlignment="1" applyProtection="1">
      <alignment vertical="center"/>
      <protection hidden="1"/>
    </xf>
    <xf numFmtId="4" fontId="17" fillId="0" borderId="4" xfId="0" applyNumberFormat="1" applyFont="1" applyBorder="1" applyAlignment="1" applyProtection="1">
      <alignment vertical="center"/>
      <protection hidden="1"/>
    </xf>
    <xf numFmtId="4" fontId="22" fillId="7" borderId="3" xfId="0" applyNumberFormat="1" applyFont="1" applyFill="1" applyBorder="1" applyAlignment="1" applyProtection="1">
      <alignment vertical="center"/>
      <protection hidden="1"/>
    </xf>
    <xf numFmtId="4" fontId="17" fillId="0" borderId="2" xfId="0" applyNumberFormat="1" applyFont="1" applyBorder="1" applyAlignment="1" applyProtection="1">
      <alignment vertical="center"/>
      <protection hidden="1"/>
    </xf>
    <xf numFmtId="4" fontId="21" fillId="8" borderId="6" xfId="0" applyNumberFormat="1" applyFont="1" applyFill="1" applyBorder="1" applyAlignment="1" applyProtection="1">
      <alignment vertical="center"/>
      <protection hidden="1"/>
    </xf>
    <xf numFmtId="4" fontId="18" fillId="0" borderId="15" xfId="0" applyNumberFormat="1" applyFont="1" applyFill="1" applyBorder="1" applyAlignment="1" applyProtection="1">
      <alignment vertical="center"/>
      <protection hidden="1"/>
    </xf>
    <xf numFmtId="4" fontId="17" fillId="0" borderId="2" xfId="0" applyNumberFormat="1" applyFont="1" applyFill="1" applyBorder="1" applyAlignment="1" applyProtection="1">
      <alignment vertical="center"/>
      <protection hidden="1"/>
    </xf>
    <xf numFmtId="4" fontId="18" fillId="0" borderId="4" xfId="0" applyNumberFormat="1" applyFont="1" applyBorder="1" applyAlignment="1" applyProtection="1">
      <alignment vertical="center"/>
      <protection hidden="1"/>
    </xf>
    <xf numFmtId="4" fontId="17" fillId="0" borderId="3" xfId="0" applyNumberFormat="1" applyFont="1" applyBorder="1" applyAlignment="1" applyProtection="1">
      <alignment vertical="center"/>
      <protection hidden="1"/>
    </xf>
    <xf numFmtId="4" fontId="18" fillId="0" borderId="17" xfId="0" applyNumberFormat="1" applyFont="1" applyBorder="1" applyAlignment="1" applyProtection="1">
      <alignment vertical="center"/>
      <protection hidden="1"/>
    </xf>
    <xf numFmtId="4" fontId="27" fillId="14" borderId="3" xfId="0" applyNumberFormat="1" applyFont="1" applyFill="1" applyBorder="1" applyAlignment="1" applyProtection="1">
      <alignment vertical="center"/>
      <protection hidden="1"/>
    </xf>
    <xf numFmtId="4" fontId="27" fillId="13" borderId="3" xfId="0" applyNumberFormat="1" applyFont="1" applyFill="1" applyBorder="1" applyAlignment="1" applyProtection="1">
      <alignment vertical="center"/>
      <protection hidden="1"/>
    </xf>
    <xf numFmtId="4" fontId="16" fillId="14" borderId="3" xfId="0" applyNumberFormat="1" applyFont="1" applyFill="1" applyBorder="1" applyAlignment="1" applyProtection="1">
      <alignment vertical="center"/>
      <protection hidden="1"/>
    </xf>
    <xf numFmtId="4" fontId="9" fillId="13" borderId="3" xfId="0" applyNumberFormat="1" applyFont="1" applyFill="1" applyBorder="1" applyAlignment="1" applyProtection="1">
      <alignment vertical="center"/>
      <protection hidden="1"/>
    </xf>
    <xf numFmtId="0" fontId="9" fillId="13" borderId="3" xfId="0" applyFont="1" applyFill="1" applyBorder="1" applyAlignment="1" applyProtection="1">
      <alignment vertical="center"/>
      <protection hidden="1"/>
    </xf>
    <xf numFmtId="0" fontId="38" fillId="0" borderId="18" xfId="0" applyFont="1" applyBorder="1" applyAlignment="1" applyProtection="1">
      <alignment horizontal="center" vertical="center" wrapText="1"/>
      <protection locked="0"/>
    </xf>
    <xf numFmtId="4" fontId="38" fillId="0" borderId="18" xfId="0" applyNumberFormat="1" applyFont="1" applyBorder="1" applyAlignment="1" applyProtection="1">
      <alignment horizontal="center" vertical="center" wrapText="1"/>
      <protection locked="0"/>
    </xf>
    <xf numFmtId="0" fontId="0" fillId="0" borderId="0" xfId="0" applyProtection="1">
      <protection hidden="1"/>
    </xf>
    <xf numFmtId="0" fontId="0" fillId="4" borderId="0" xfId="0" applyFill="1" applyProtection="1">
      <protection hidden="1"/>
    </xf>
    <xf numFmtId="0" fontId="33" fillId="0" borderId="0" xfId="0" applyFont="1" applyProtection="1">
      <protection hidden="1"/>
    </xf>
    <xf numFmtId="0" fontId="33" fillId="4" borderId="0" xfId="0" applyFont="1" applyFill="1" applyProtection="1">
      <protection hidden="1"/>
    </xf>
    <xf numFmtId="0" fontId="7" fillId="4" borderId="18" xfId="0" applyFont="1" applyFill="1" applyBorder="1" applyAlignment="1" applyProtection="1">
      <alignment horizontal="center" vertical="center"/>
      <protection hidden="1"/>
    </xf>
    <xf numFmtId="4" fontId="7" fillId="4" borderId="18" xfId="0" applyNumberFormat="1" applyFont="1" applyFill="1" applyBorder="1" applyAlignment="1" applyProtection="1">
      <alignment horizontal="center" vertical="center"/>
      <protection hidden="1"/>
    </xf>
    <xf numFmtId="4" fontId="0" fillId="4" borderId="18" xfId="0" applyNumberFormat="1" applyFill="1" applyBorder="1" applyAlignment="1" applyProtection="1">
      <alignment horizontal="right" vertical="center"/>
      <protection hidden="1"/>
    </xf>
    <xf numFmtId="0" fontId="0" fillId="0" borderId="0" xfId="0" applyAlignment="1" applyProtection="1">
      <alignment horizontal="center" vertical="center"/>
      <protection hidden="1"/>
    </xf>
    <xf numFmtId="4" fontId="0" fillId="0" borderId="0" xfId="0" applyNumberFormat="1" applyAlignment="1" applyProtection="1">
      <alignment horizontal="center" vertical="center"/>
      <protection hidden="1"/>
    </xf>
    <xf numFmtId="0" fontId="34" fillId="7" borderId="6" xfId="0" applyFont="1" applyFill="1" applyBorder="1" applyAlignment="1" applyProtection="1">
      <alignment horizontal="right"/>
      <protection hidden="1"/>
    </xf>
    <xf numFmtId="4" fontId="34" fillId="7" borderId="6" xfId="0" applyNumberFormat="1" applyFont="1" applyFill="1" applyBorder="1" applyAlignment="1" applyProtection="1">
      <alignment horizontal="right"/>
      <protection hidden="1"/>
    </xf>
    <xf numFmtId="4" fontId="0" fillId="4" borderId="18" xfId="0" applyNumberFormat="1" applyFill="1" applyBorder="1" applyAlignment="1" applyProtection="1">
      <alignment horizontal="center" vertical="center"/>
      <protection hidden="1"/>
    </xf>
    <xf numFmtId="0" fontId="7" fillId="16" borderId="0" xfId="0" applyFont="1" applyFill="1" applyAlignment="1" applyProtection="1">
      <alignment horizontal="center" vertical="center"/>
      <protection hidden="1"/>
    </xf>
    <xf numFmtId="4" fontId="7" fillId="16" borderId="0" xfId="0" applyNumberFormat="1" applyFont="1" applyFill="1" applyAlignment="1" applyProtection="1">
      <alignment horizontal="center" vertical="center"/>
      <protection hidden="1"/>
    </xf>
    <xf numFmtId="0" fontId="0" fillId="16" borderId="0" xfId="0" applyFill="1" applyProtection="1">
      <protection hidden="1"/>
    </xf>
    <xf numFmtId="0" fontId="0" fillId="16" borderId="0" xfId="0" applyFill="1" applyAlignment="1" applyProtection="1">
      <alignment horizontal="center" vertical="center"/>
      <protection hidden="1"/>
    </xf>
    <xf numFmtId="4" fontId="0" fillId="16" borderId="0" xfId="0" applyNumberFormat="1" applyFill="1" applyAlignment="1" applyProtection="1">
      <alignment horizontal="center" vertical="center"/>
      <protection hidden="1"/>
    </xf>
    <xf numFmtId="0" fontId="37" fillId="7" borderId="18" xfId="0" applyFont="1" applyFill="1" applyBorder="1" applyAlignment="1" applyProtection="1">
      <alignment horizontal="center" vertical="center" wrapText="1"/>
      <protection hidden="1"/>
    </xf>
    <xf numFmtId="0" fontId="38" fillId="0" borderId="18" xfId="0" applyFont="1" applyBorder="1" applyAlignment="1" applyProtection="1">
      <alignment horizontal="center" vertical="center" wrapText="1"/>
      <protection hidden="1"/>
    </xf>
    <xf numFmtId="0" fontId="38" fillId="0" borderId="30"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40" fillId="0" borderId="0" xfId="0" applyFont="1" applyProtection="1">
      <protection hidden="1"/>
    </xf>
    <xf numFmtId="0" fontId="40" fillId="4" borderId="0" xfId="0" applyFont="1" applyFill="1" applyProtection="1">
      <protection hidden="1"/>
    </xf>
    <xf numFmtId="4" fontId="38" fillId="0" borderId="18" xfId="0" applyNumberFormat="1" applyFont="1" applyBorder="1" applyAlignment="1" applyProtection="1">
      <alignment horizontal="center" vertical="center" wrapText="1"/>
      <protection hidden="1"/>
    </xf>
    <xf numFmtId="4" fontId="34" fillId="7" borderId="6" xfId="0" applyNumberFormat="1" applyFont="1" applyFill="1" applyBorder="1" applyAlignment="1" applyProtection="1">
      <alignment horizontal="center"/>
      <protection hidden="1"/>
    </xf>
    <xf numFmtId="0" fontId="42" fillId="17" borderId="28" xfId="0" applyFont="1" applyFill="1" applyBorder="1" applyAlignment="1" applyProtection="1">
      <alignment horizontal="center" vertical="center" wrapText="1"/>
      <protection hidden="1"/>
    </xf>
    <xf numFmtId="4" fontId="0" fillId="4" borderId="0" xfId="0" applyNumberFormat="1" applyFill="1" applyAlignment="1" applyProtection="1">
      <alignment horizontal="center"/>
      <protection hidden="1"/>
    </xf>
    <xf numFmtId="0" fontId="43" fillId="4" borderId="18" xfId="0" applyFont="1" applyFill="1" applyBorder="1" applyAlignment="1" applyProtection="1">
      <alignment horizontal="center" vertical="center"/>
      <protection hidden="1"/>
    </xf>
    <xf numFmtId="4" fontId="7" fillId="4" borderId="18" xfId="0" applyNumberFormat="1" applyFont="1" applyFill="1" applyBorder="1" applyAlignment="1" applyProtection="1">
      <alignment horizontal="right" vertical="center"/>
      <protection hidden="1"/>
    </xf>
    <xf numFmtId="0" fontId="43" fillId="4" borderId="0" xfId="0" applyFont="1" applyFill="1" applyProtection="1">
      <protection hidden="1"/>
    </xf>
    <xf numFmtId="4" fontId="43" fillId="4" borderId="18" xfId="0" applyNumberFormat="1" applyFont="1" applyFill="1" applyBorder="1" applyAlignment="1" applyProtection="1">
      <alignment horizontal="right" vertical="center"/>
      <protection hidden="1"/>
    </xf>
    <xf numFmtId="4" fontId="0" fillId="0" borderId="0" xfId="0" applyNumberFormat="1" applyAlignment="1" applyProtection="1">
      <alignment horizontal="center"/>
      <protection hidden="1"/>
    </xf>
    <xf numFmtId="4" fontId="0" fillId="0" borderId="0" xfId="0" applyNumberFormat="1" applyProtection="1">
      <protection hidden="1"/>
    </xf>
    <xf numFmtId="0" fontId="0" fillId="0" borderId="0" xfId="0" applyAlignment="1" applyProtection="1">
      <alignment horizontal="center"/>
      <protection hidden="1"/>
    </xf>
    <xf numFmtId="4" fontId="0" fillId="0" borderId="18" xfId="0" applyNumberFormat="1" applyBorder="1" applyAlignment="1" applyProtection="1">
      <alignment horizontal="right" vertical="center"/>
      <protection locked="0"/>
    </xf>
    <xf numFmtId="0" fontId="0" fillId="0" borderId="18" xfId="0" applyBorder="1" applyAlignment="1" applyProtection="1">
      <alignment horizontal="center" vertical="center"/>
      <protection locked="0"/>
    </xf>
    <xf numFmtId="0" fontId="10" fillId="18" borderId="0" xfId="0" applyFont="1" applyFill="1" applyAlignment="1" applyProtection="1">
      <alignment vertical="center"/>
      <protection hidden="1"/>
    </xf>
    <xf numFmtId="0" fontId="10" fillId="18" borderId="0" xfId="0" applyFont="1" applyFill="1" applyAlignment="1" applyProtection="1">
      <alignment horizontal="left" vertical="center"/>
      <protection hidden="1"/>
    </xf>
    <xf numFmtId="0" fontId="10" fillId="0" borderId="4" xfId="0" applyFont="1" applyBorder="1" applyAlignment="1" applyProtection="1">
      <alignment horizontal="right" vertical="center"/>
      <protection hidden="1"/>
    </xf>
    <xf numFmtId="0" fontId="10" fillId="0" borderId="5" xfId="0" applyFont="1" applyBorder="1" applyAlignment="1" applyProtection="1">
      <alignment horizontal="right" vertical="center"/>
      <protection hidden="1"/>
    </xf>
    <xf numFmtId="0" fontId="10" fillId="0" borderId="3" xfId="0" applyFont="1" applyBorder="1" applyAlignment="1" applyProtection="1">
      <alignment horizontal="right" vertical="center"/>
      <protection hidden="1"/>
    </xf>
    <xf numFmtId="0" fontId="14" fillId="0" borderId="0" xfId="0" applyFont="1" applyAlignment="1" applyProtection="1">
      <alignment vertical="center"/>
      <protection hidden="1"/>
    </xf>
    <xf numFmtId="0" fontId="9" fillId="0" borderId="0" xfId="0" applyFont="1" applyAlignment="1" applyProtection="1">
      <alignment vertical="center"/>
      <protection hidden="1"/>
    </xf>
    <xf numFmtId="0" fontId="30" fillId="14" borderId="6" xfId="0" applyFont="1" applyFill="1" applyBorder="1" applyAlignment="1" applyProtection="1">
      <alignment horizontal="center" vertical="center"/>
      <protection hidden="1"/>
    </xf>
    <xf numFmtId="0" fontId="9" fillId="0" borderId="1" xfId="0" applyFont="1" applyBorder="1" applyAlignment="1" applyProtection="1">
      <alignment vertical="center"/>
      <protection hidden="1"/>
    </xf>
    <xf numFmtId="0" fontId="6" fillId="3" borderId="18" xfId="0" applyFont="1" applyFill="1" applyBorder="1" applyAlignment="1" applyProtection="1">
      <alignment horizontal="center" vertical="center"/>
      <protection hidden="1"/>
    </xf>
    <xf numFmtId="0" fontId="9" fillId="0" borderId="4" xfId="0" applyFont="1" applyBorder="1" applyAlignment="1" applyProtection="1">
      <alignment vertical="center"/>
      <protection hidden="1"/>
    </xf>
    <xf numFmtId="0" fontId="9" fillId="0" borderId="2" xfId="0" applyFont="1" applyBorder="1" applyAlignment="1" applyProtection="1">
      <alignment vertical="center"/>
      <protection hidden="1"/>
    </xf>
    <xf numFmtId="0" fontId="27" fillId="14" borderId="3" xfId="0" applyFont="1" applyFill="1" applyBorder="1" applyAlignment="1" applyProtection="1">
      <alignment horizontal="right" vertical="center"/>
      <protection hidden="1"/>
    </xf>
    <xf numFmtId="0" fontId="31" fillId="14" borderId="6" xfId="0" applyFont="1" applyFill="1" applyBorder="1" applyAlignment="1" applyProtection="1">
      <alignment vertical="center"/>
      <protection hidden="1"/>
    </xf>
    <xf numFmtId="0" fontId="9" fillId="18" borderId="0" xfId="0" applyFont="1" applyFill="1" applyAlignment="1" applyProtection="1">
      <alignment vertical="center"/>
      <protection hidden="1"/>
    </xf>
    <xf numFmtId="0" fontId="17" fillId="0" borderId="0" xfId="0" applyFont="1" applyAlignment="1" applyProtection="1">
      <alignment vertical="center"/>
      <protection hidden="1"/>
    </xf>
    <xf numFmtId="0" fontId="10" fillId="0" borderId="12" xfId="0" applyFont="1" applyBorder="1" applyAlignment="1" applyProtection="1">
      <alignment vertical="center"/>
      <protection hidden="1"/>
    </xf>
    <xf numFmtId="4" fontId="10" fillId="0" borderId="0" xfId="0" applyNumberFormat="1" applyFont="1" applyAlignment="1" applyProtection="1">
      <alignment vertical="center"/>
      <protection hidden="1"/>
    </xf>
    <xf numFmtId="0" fontId="9" fillId="0" borderId="12" xfId="0" applyFont="1" applyBorder="1" applyAlignment="1" applyProtection="1">
      <alignment vertical="center"/>
      <protection hidden="1"/>
    </xf>
    <xf numFmtId="0" fontId="9" fillId="0" borderId="0" xfId="0" applyFont="1" applyBorder="1" applyAlignment="1" applyProtection="1">
      <alignment vertical="center"/>
      <protection hidden="1"/>
    </xf>
    <xf numFmtId="4" fontId="9" fillId="0" borderId="0" xfId="0" applyNumberFormat="1" applyFont="1" applyBorder="1" applyAlignment="1" applyProtection="1">
      <alignment vertical="center"/>
      <protection hidden="1"/>
    </xf>
    <xf numFmtId="0" fontId="30" fillId="14" borderId="7" xfId="0" applyFont="1" applyFill="1" applyBorder="1" applyAlignment="1" applyProtection="1">
      <alignment vertical="center"/>
      <protection hidden="1"/>
    </xf>
    <xf numFmtId="165" fontId="10" fillId="0" borderId="0" xfId="0" applyNumberFormat="1" applyFont="1" applyAlignment="1" applyProtection="1">
      <alignment vertical="center"/>
      <protection hidden="1"/>
    </xf>
    <xf numFmtId="0" fontId="27" fillId="13" borderId="3" xfId="0" applyFont="1" applyFill="1" applyBorder="1" applyAlignment="1" applyProtection="1">
      <alignment horizontal="right" vertical="center"/>
      <protection hidden="1"/>
    </xf>
    <xf numFmtId="0" fontId="10" fillId="0" borderId="2" xfId="0" applyFont="1" applyFill="1" applyBorder="1" applyAlignment="1" applyProtection="1">
      <alignment vertical="center"/>
      <protection hidden="1"/>
    </xf>
    <xf numFmtId="4" fontId="25" fillId="0" borderId="0" xfId="0" applyNumberFormat="1" applyFont="1" applyAlignment="1" applyProtection="1">
      <alignment vertical="center"/>
      <protection hidden="1"/>
    </xf>
    <xf numFmtId="0" fontId="30" fillId="14" borderId="7" xfId="0" applyFont="1" applyFill="1" applyBorder="1" applyAlignment="1" applyProtection="1">
      <alignment vertical="center" wrapText="1"/>
      <protection hidden="1"/>
    </xf>
    <xf numFmtId="0" fontId="27" fillId="13" borderId="3" xfId="0" applyFont="1" applyFill="1" applyBorder="1" applyAlignment="1" applyProtection="1">
      <alignment horizontal="right" vertical="center" wrapText="1"/>
      <protection hidden="1"/>
    </xf>
    <xf numFmtId="0" fontId="10" fillId="0" borderId="2" xfId="0" applyFont="1" applyFill="1" applyBorder="1" applyAlignment="1" applyProtection="1">
      <alignment vertical="center" wrapText="1"/>
      <protection hidden="1"/>
    </xf>
    <xf numFmtId="0" fontId="32" fillId="11" borderId="7" xfId="0" applyFont="1" applyFill="1" applyBorder="1" applyAlignment="1" applyProtection="1">
      <alignment vertical="center" wrapText="1"/>
      <protection hidden="1"/>
    </xf>
    <xf numFmtId="0" fontId="10" fillId="0" borderId="5" xfId="0" applyFont="1" applyFill="1" applyBorder="1" applyAlignment="1" applyProtection="1">
      <alignment vertical="center"/>
      <protection hidden="1"/>
    </xf>
    <xf numFmtId="0" fontId="16" fillId="14" borderId="3" xfId="0" applyFont="1" applyFill="1" applyBorder="1" applyAlignment="1" applyProtection="1">
      <alignment horizontal="right" vertical="center" wrapText="1"/>
      <protection hidden="1"/>
    </xf>
    <xf numFmtId="0" fontId="24" fillId="11" borderId="16" xfId="0" applyFont="1" applyFill="1" applyBorder="1" applyAlignment="1" applyProtection="1">
      <alignment horizontal="center" vertical="center" wrapText="1"/>
      <protection hidden="1"/>
    </xf>
    <xf numFmtId="3" fontId="10" fillId="0" borderId="0" xfId="0" applyNumberFormat="1" applyFont="1" applyAlignment="1" applyProtection="1">
      <alignment vertical="center"/>
      <protection hidden="1"/>
    </xf>
    <xf numFmtId="0" fontId="24" fillId="13" borderId="3" xfId="0" applyFont="1" applyFill="1" applyBorder="1" applyAlignment="1" applyProtection="1">
      <alignment horizontal="right" vertical="center"/>
      <protection hidden="1"/>
    </xf>
    <xf numFmtId="4" fontId="20" fillId="5" borderId="6" xfId="0" applyNumberFormat="1" applyFont="1" applyFill="1" applyBorder="1" applyAlignment="1" applyProtection="1">
      <alignment vertical="center"/>
      <protection hidden="1"/>
    </xf>
    <xf numFmtId="0" fontId="19" fillId="0" borderId="0" xfId="0" applyFont="1" applyAlignment="1" applyProtection="1">
      <alignment vertical="center"/>
      <protection hidden="1"/>
    </xf>
    <xf numFmtId="0" fontId="18" fillId="0" borderId="9" xfId="0" applyFont="1" applyBorder="1" applyAlignment="1" applyProtection="1">
      <alignment horizontal="right" vertical="center"/>
      <protection hidden="1"/>
    </xf>
    <xf numFmtId="0" fontId="22" fillId="7" borderId="3" xfId="0" applyFont="1" applyFill="1" applyBorder="1" applyAlignment="1" applyProtection="1">
      <alignment horizontal="center" vertical="center"/>
      <protection hidden="1"/>
    </xf>
    <xf numFmtId="0" fontId="18" fillId="0" borderId="2" xfId="0" applyFont="1" applyBorder="1" applyAlignment="1" applyProtection="1">
      <alignment horizontal="right" vertical="center"/>
      <protection hidden="1"/>
    </xf>
    <xf numFmtId="0" fontId="18" fillId="0" borderId="5" xfId="0" applyFont="1" applyBorder="1" applyAlignment="1" applyProtection="1">
      <alignment horizontal="right" vertical="center"/>
      <protection hidden="1"/>
    </xf>
    <xf numFmtId="0" fontId="21" fillId="8" borderId="8" xfId="0" applyFont="1" applyFill="1" applyBorder="1" applyAlignment="1" applyProtection="1">
      <alignment vertical="center" wrapText="1"/>
      <protection hidden="1"/>
    </xf>
    <xf numFmtId="0" fontId="18" fillId="0" borderId="8" xfId="0" applyFont="1" applyFill="1" applyBorder="1" applyAlignment="1" applyProtection="1">
      <alignment vertical="center" wrapText="1"/>
      <protection hidden="1"/>
    </xf>
    <xf numFmtId="0" fontId="18" fillId="0" borderId="11" xfId="0" applyFont="1" applyFill="1" applyBorder="1" applyAlignment="1" applyProtection="1">
      <alignment vertical="center"/>
      <protection hidden="1"/>
    </xf>
    <xf numFmtId="0" fontId="18" fillId="0" borderId="11" xfId="0" applyFont="1" applyBorder="1" applyAlignment="1" applyProtection="1">
      <alignment vertical="center"/>
      <protection hidden="1"/>
    </xf>
    <xf numFmtId="0" fontId="18" fillId="0" borderId="2" xfId="0" applyFont="1" applyBorder="1" applyAlignment="1" applyProtection="1">
      <alignment vertical="center"/>
      <protection hidden="1"/>
    </xf>
    <xf numFmtId="0" fontId="18" fillId="0" borderId="2" xfId="0" applyFont="1" applyBorder="1" applyAlignment="1" applyProtection="1">
      <alignment vertical="center" wrapText="1"/>
      <protection hidden="1"/>
    </xf>
    <xf numFmtId="0" fontId="18" fillId="0" borderId="12" xfId="0" applyFont="1" applyBorder="1" applyAlignment="1" applyProtection="1">
      <alignment vertical="center"/>
      <protection hidden="1"/>
    </xf>
    <xf numFmtId="0" fontId="18" fillId="0" borderId="10" xfId="0" applyFont="1" applyBorder="1" applyAlignment="1" applyProtection="1">
      <alignment vertical="center"/>
      <protection hidden="1"/>
    </xf>
    <xf numFmtId="0" fontId="18" fillId="0" borderId="9" xfId="0" applyFont="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Alignment="1" applyProtection="1">
      <alignment vertical="center"/>
      <protection hidden="1"/>
    </xf>
    <xf numFmtId="0" fontId="18" fillId="0" borderId="4" xfId="0" applyFont="1" applyBorder="1" applyAlignment="1" applyProtection="1">
      <alignment vertical="center"/>
      <protection hidden="1"/>
    </xf>
    <xf numFmtId="0" fontId="18" fillId="0" borderId="3" xfId="0" applyFont="1" applyBorder="1" applyAlignment="1" applyProtection="1">
      <alignment vertical="center"/>
      <protection hidden="1"/>
    </xf>
    <xf numFmtId="0" fontId="9" fillId="6" borderId="6"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protection locked="0"/>
    </xf>
    <xf numFmtId="4" fontId="10" fillId="0" borderId="2" xfId="0" applyNumberFormat="1" applyFont="1" applyBorder="1" applyAlignment="1" applyProtection="1">
      <alignment vertical="center"/>
      <protection locked="0"/>
    </xf>
    <xf numFmtId="4" fontId="10" fillId="0" borderId="5" xfId="0" applyNumberFormat="1" applyFont="1" applyBorder="1" applyAlignment="1" applyProtection="1">
      <alignment vertical="center"/>
      <protection locked="0"/>
    </xf>
    <xf numFmtId="4" fontId="10" fillId="0" borderId="3" xfId="0" applyNumberFormat="1" applyFont="1" applyBorder="1" applyAlignment="1" applyProtection="1">
      <alignment vertical="center"/>
      <protection locked="0"/>
    </xf>
    <xf numFmtId="0" fontId="10" fillId="0" borderId="0" xfId="0" applyFont="1" applyAlignment="1" applyProtection="1">
      <alignment vertical="center"/>
      <protection locked="0"/>
    </xf>
    <xf numFmtId="0" fontId="10" fillId="6" borderId="6" xfId="0" applyFont="1" applyFill="1" applyBorder="1" applyAlignment="1" applyProtection="1">
      <alignment horizontal="center" vertical="center" wrapText="1"/>
      <protection locked="0"/>
    </xf>
    <xf numFmtId="4" fontId="10" fillId="0" borderId="2" xfId="0" applyNumberFormat="1" applyFont="1" applyFill="1" applyBorder="1" applyAlignment="1" applyProtection="1">
      <alignment vertical="center"/>
      <protection locked="0"/>
    </xf>
    <xf numFmtId="0" fontId="10" fillId="7" borderId="6" xfId="0" applyFont="1" applyFill="1" applyBorder="1" applyAlignment="1" applyProtection="1">
      <alignment horizontal="center" vertical="center" wrapText="1"/>
      <protection locked="0"/>
    </xf>
    <xf numFmtId="4" fontId="10" fillId="0" borderId="4" xfId="0" applyNumberFormat="1" applyFont="1" applyBorder="1" applyAlignment="1" applyProtection="1">
      <alignment horizontal="right" vertical="center"/>
      <protection locked="0"/>
    </xf>
    <xf numFmtId="4" fontId="15" fillId="5" borderId="2" xfId="0" applyNumberFormat="1" applyFont="1" applyFill="1" applyBorder="1" applyAlignment="1" applyProtection="1">
      <alignment vertical="center"/>
      <protection locked="0"/>
    </xf>
    <xf numFmtId="4" fontId="10" fillId="0" borderId="1" xfId="0" applyNumberFormat="1" applyFont="1" applyBorder="1" applyAlignment="1" applyProtection="1">
      <alignment horizontal="left" vertical="center"/>
      <protection locked="0"/>
    </xf>
    <xf numFmtId="4" fontId="10" fillId="0" borderId="4" xfId="0" applyNumberFormat="1" applyFont="1" applyBorder="1" applyAlignment="1" applyProtection="1">
      <alignment vertical="center"/>
      <protection locked="0"/>
    </xf>
    <xf numFmtId="10" fontId="10" fillId="0" borderId="2" xfId="0" applyNumberFormat="1" applyFont="1" applyBorder="1" applyAlignment="1" applyProtection="1">
      <alignment vertical="center"/>
      <protection locked="0"/>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4" fontId="17" fillId="0" borderId="2" xfId="0" applyNumberFormat="1" applyFont="1" applyBorder="1" applyAlignment="1" applyProtection="1">
      <alignment vertical="center"/>
      <protection locked="0"/>
    </xf>
    <xf numFmtId="4" fontId="17" fillId="0" borderId="3" xfId="0" applyNumberFormat="1" applyFont="1" applyBorder="1" applyAlignment="1" applyProtection="1">
      <alignment vertical="center"/>
      <protection locked="0"/>
    </xf>
    <xf numFmtId="0" fontId="11" fillId="5" borderId="6" xfId="0" applyFont="1" applyFill="1" applyBorder="1" applyAlignment="1" applyProtection="1">
      <alignment vertical="center"/>
      <protection locked="0"/>
    </xf>
    <xf numFmtId="0" fontId="29" fillId="14" borderId="6" xfId="0" applyFont="1" applyFill="1" applyBorder="1" applyAlignment="1" applyProtection="1">
      <alignment horizontal="center" vertical="center" wrapText="1"/>
      <protection locked="0"/>
    </xf>
    <xf numFmtId="0" fontId="24" fillId="14" borderId="6" xfId="0" applyFont="1" applyFill="1" applyBorder="1" applyAlignment="1" applyProtection="1">
      <alignment horizontal="center" vertical="center" wrapText="1"/>
      <protection locked="0"/>
    </xf>
    <xf numFmtId="0" fontId="24" fillId="11" borderId="6"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hidden="1"/>
    </xf>
    <xf numFmtId="0" fontId="26" fillId="9" borderId="0" xfId="0" applyFont="1" applyFill="1" applyAlignment="1" applyProtection="1">
      <alignment horizontal="center" vertical="center"/>
      <protection hidden="1"/>
    </xf>
    <xf numFmtId="4" fontId="17" fillId="0" borderId="20" xfId="0" applyNumberFormat="1" applyFont="1" applyBorder="1" applyAlignment="1" applyProtection="1">
      <alignment horizontal="left" vertical="center" wrapText="1"/>
      <protection locked="0"/>
    </xf>
    <xf numFmtId="4" fontId="17" fillId="0" borderId="21" xfId="0" applyNumberFormat="1" applyFont="1" applyBorder="1" applyAlignment="1" applyProtection="1">
      <alignment horizontal="left" vertical="center" wrapText="1"/>
      <protection locked="0"/>
    </xf>
    <xf numFmtId="4" fontId="17" fillId="0" borderId="12" xfId="0" applyNumberFormat="1" applyFont="1" applyBorder="1" applyAlignment="1" applyProtection="1">
      <alignment horizontal="left" vertical="center" wrapText="1"/>
      <protection locked="0"/>
    </xf>
    <xf numFmtId="4" fontId="17" fillId="0" borderId="19" xfId="0" applyNumberFormat="1" applyFont="1" applyBorder="1" applyAlignment="1" applyProtection="1">
      <alignment horizontal="left" vertical="center" wrapText="1"/>
      <protection locked="0"/>
    </xf>
    <xf numFmtId="0" fontId="11" fillId="5" borderId="6" xfId="0" applyFont="1" applyFill="1" applyBorder="1" applyAlignment="1" applyProtection="1">
      <alignment horizontal="left" vertical="center" wrapText="1"/>
      <protection hidden="1"/>
    </xf>
    <xf numFmtId="0" fontId="13" fillId="14" borderId="8" xfId="0" applyFont="1" applyFill="1" applyBorder="1" applyAlignment="1" applyProtection="1">
      <alignment horizontal="left" vertical="center"/>
      <protection hidden="1"/>
    </xf>
    <xf numFmtId="0" fontId="13" fillId="14" borderId="22" xfId="0" applyFont="1" applyFill="1" applyBorder="1" applyAlignment="1" applyProtection="1">
      <alignment horizontal="left" vertical="center"/>
      <protection hidden="1"/>
    </xf>
    <xf numFmtId="0" fontId="13" fillId="14" borderId="23" xfId="0" applyFont="1" applyFill="1" applyBorder="1" applyAlignment="1" applyProtection="1">
      <alignment horizontal="left" vertical="center"/>
      <protection hidden="1"/>
    </xf>
    <xf numFmtId="0" fontId="23" fillId="10" borderId="0" xfId="0" applyFont="1" applyFill="1" applyAlignment="1" applyProtection="1">
      <alignment horizontal="center" vertical="center"/>
      <protection hidden="1"/>
    </xf>
    <xf numFmtId="0" fontId="28" fillId="14" borderId="24" xfId="0" applyFont="1" applyFill="1" applyBorder="1" applyAlignment="1" applyProtection="1">
      <alignment horizontal="left" vertical="center"/>
      <protection hidden="1"/>
    </xf>
    <xf numFmtId="0" fontId="28" fillId="14" borderId="25" xfId="0" applyFont="1" applyFill="1" applyBorder="1" applyAlignment="1" applyProtection="1">
      <alignment horizontal="left" vertical="center"/>
      <protection hidden="1"/>
    </xf>
    <xf numFmtId="0" fontId="13" fillId="15" borderId="18" xfId="0" applyFont="1" applyFill="1" applyBorder="1" applyAlignment="1" applyProtection="1">
      <alignment horizontal="center" vertical="center"/>
      <protection hidden="1"/>
    </xf>
    <xf numFmtId="0" fontId="8" fillId="3" borderId="18" xfId="0" applyFont="1" applyFill="1" applyBorder="1" applyAlignment="1" applyProtection="1">
      <alignment horizontal="center" vertical="center"/>
      <protection hidden="1"/>
    </xf>
    <xf numFmtId="4" fontId="8" fillId="3" borderId="18" xfId="0" applyNumberFormat="1"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29" xfId="0" applyFont="1" applyFill="1" applyBorder="1" applyAlignment="1" applyProtection="1">
      <alignment horizontal="center" vertical="center"/>
      <protection hidden="1"/>
    </xf>
    <xf numFmtId="0" fontId="26" fillId="12" borderId="18" xfId="0" applyFont="1" applyFill="1" applyBorder="1" applyAlignment="1" applyProtection="1">
      <alignment horizontal="center" vertical="center"/>
      <protection hidden="1"/>
    </xf>
    <xf numFmtId="0" fontId="35" fillId="12" borderId="18"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7" fillId="7" borderId="18" xfId="0" applyFont="1" applyFill="1" applyBorder="1" applyAlignment="1" applyProtection="1">
      <alignment horizontal="center" vertical="center" wrapText="1"/>
      <protection hidden="1"/>
    </xf>
    <xf numFmtId="0" fontId="38" fillId="0" borderId="18" xfId="0" applyFont="1" applyBorder="1" applyAlignment="1" applyProtection="1">
      <alignment horizontal="center" vertical="center" wrapText="1"/>
      <protection hidden="1"/>
    </xf>
    <xf numFmtId="0" fontId="39" fillId="17" borderId="26" xfId="0" applyFont="1" applyFill="1" applyBorder="1" applyAlignment="1" applyProtection="1">
      <alignment horizontal="center" vertical="center" wrapText="1"/>
      <protection hidden="1"/>
    </xf>
    <xf numFmtId="0" fontId="39" fillId="17" borderId="31" xfId="0" applyFont="1" applyFill="1" applyBorder="1" applyAlignment="1" applyProtection="1">
      <alignment horizontal="center" vertical="center" wrapText="1"/>
      <protection hidden="1"/>
    </xf>
    <xf numFmtId="0" fontId="39" fillId="17" borderId="27" xfId="0" applyFont="1" applyFill="1" applyBorder="1" applyAlignment="1" applyProtection="1">
      <alignment horizontal="center" vertical="center" wrapText="1"/>
      <protection hidden="1"/>
    </xf>
    <xf numFmtId="0" fontId="39" fillId="17" borderId="28" xfId="0" applyFont="1" applyFill="1" applyBorder="1" applyAlignment="1" applyProtection="1">
      <alignment horizontal="center" vertical="center" wrapText="1"/>
      <protection hidden="1"/>
    </xf>
    <xf numFmtId="0" fontId="39" fillId="17" borderId="32" xfId="0" applyFont="1" applyFill="1" applyBorder="1" applyAlignment="1" applyProtection="1">
      <alignment horizontal="center" vertical="center" wrapText="1"/>
      <protection hidden="1"/>
    </xf>
    <xf numFmtId="0" fontId="39" fillId="17" borderId="29" xfId="0" applyFont="1" applyFill="1" applyBorder="1" applyAlignment="1" applyProtection="1">
      <alignment horizontal="center" vertical="center" wrapText="1"/>
      <protection hidden="1"/>
    </xf>
    <xf numFmtId="0" fontId="36" fillId="7" borderId="33" xfId="0" applyFont="1" applyFill="1" applyBorder="1" applyAlignment="1" applyProtection="1">
      <alignment horizontal="center" vertical="center" wrapText="1"/>
      <protection hidden="1"/>
    </xf>
    <xf numFmtId="0" fontId="36" fillId="7" borderId="34" xfId="0" applyFont="1" applyFill="1" applyBorder="1" applyAlignment="1" applyProtection="1">
      <alignment horizontal="center" vertical="center" wrapText="1"/>
      <protection hidden="1"/>
    </xf>
    <xf numFmtId="0" fontId="36" fillId="7" borderId="26" xfId="0" applyFont="1" applyFill="1" applyBorder="1" applyAlignment="1" applyProtection="1">
      <alignment horizontal="center" vertical="center" wrapText="1"/>
      <protection hidden="1"/>
    </xf>
    <xf numFmtId="0" fontId="36" fillId="7" borderId="27" xfId="0" applyFont="1" applyFill="1" applyBorder="1" applyAlignment="1" applyProtection="1">
      <alignment horizontal="center" vertical="center" wrapText="1"/>
      <protection hidden="1"/>
    </xf>
    <xf numFmtId="0" fontId="36" fillId="7" borderId="28" xfId="0" applyFont="1" applyFill="1" applyBorder="1" applyAlignment="1" applyProtection="1">
      <alignment horizontal="center" vertical="center" wrapText="1"/>
      <protection hidden="1"/>
    </xf>
    <xf numFmtId="0" fontId="36" fillId="7" borderId="29" xfId="0" applyFont="1" applyFill="1" applyBorder="1" applyAlignment="1" applyProtection="1">
      <alignment horizontal="center" vertical="center" wrapText="1"/>
      <protection hidden="1"/>
    </xf>
    <xf numFmtId="0" fontId="37" fillId="7" borderId="35" xfId="0" applyFont="1" applyFill="1" applyBorder="1" applyAlignment="1" applyProtection="1">
      <alignment horizontal="center" vertical="center" wrapText="1"/>
      <protection hidden="1"/>
    </xf>
    <xf numFmtId="0" fontId="0" fillId="7" borderId="36"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42" fillId="17" borderId="35" xfId="0" applyFont="1" applyFill="1" applyBorder="1" applyAlignment="1" applyProtection="1">
      <alignment horizontal="center" vertical="center" wrapText="1"/>
      <protection hidden="1"/>
    </xf>
    <xf numFmtId="0" fontId="42" fillId="17" borderId="36" xfId="0" applyFont="1" applyFill="1" applyBorder="1" applyAlignment="1" applyProtection="1">
      <alignment horizontal="center" vertical="center" wrapText="1"/>
      <protection hidden="1"/>
    </xf>
    <xf numFmtId="0" fontId="42" fillId="17" borderId="37" xfId="0" applyFont="1" applyFill="1" applyBorder="1" applyAlignment="1" applyProtection="1">
      <alignment horizontal="center" vertical="center" wrapText="1"/>
      <protection hidden="1"/>
    </xf>
    <xf numFmtId="4" fontId="34" fillId="7" borderId="8" xfId="0" applyNumberFormat="1" applyFont="1" applyFill="1" applyBorder="1" applyAlignment="1" applyProtection="1">
      <alignment horizontal="center"/>
      <protection hidden="1"/>
    </xf>
    <xf numFmtId="4" fontId="34" fillId="7" borderId="23" xfId="0" applyNumberFormat="1" applyFont="1" applyFill="1" applyBorder="1" applyAlignment="1" applyProtection="1">
      <alignment horizontal="center"/>
      <protection hidden="1"/>
    </xf>
    <xf numFmtId="0" fontId="42" fillId="17" borderId="26" xfId="0" applyFont="1" applyFill="1" applyBorder="1" applyAlignment="1" applyProtection="1">
      <alignment horizontal="center" wrapText="1"/>
      <protection hidden="1"/>
    </xf>
    <xf numFmtId="0" fontId="42" fillId="17" borderId="31" xfId="0" applyFont="1" applyFill="1" applyBorder="1" applyAlignment="1" applyProtection="1">
      <alignment horizontal="center" wrapText="1"/>
      <protection hidden="1"/>
    </xf>
    <xf numFmtId="0" fontId="42" fillId="17" borderId="27" xfId="0" applyFont="1" applyFill="1" applyBorder="1" applyAlignment="1" applyProtection="1">
      <alignment horizontal="center" wrapText="1"/>
      <protection hidden="1"/>
    </xf>
    <xf numFmtId="0" fontId="42" fillId="17" borderId="28" xfId="0" applyFont="1" applyFill="1" applyBorder="1" applyAlignment="1" applyProtection="1">
      <alignment horizontal="center" wrapText="1"/>
      <protection hidden="1"/>
    </xf>
    <xf numFmtId="0" fontId="42" fillId="17" borderId="32" xfId="0" applyFont="1" applyFill="1" applyBorder="1" applyAlignment="1" applyProtection="1">
      <alignment horizontal="center" wrapText="1"/>
      <protection hidden="1"/>
    </xf>
    <xf numFmtId="0" fontId="42" fillId="17" borderId="29" xfId="0" applyFont="1" applyFill="1" applyBorder="1" applyAlignment="1" applyProtection="1">
      <alignment horizontal="center" wrapText="1"/>
      <protection hidden="1"/>
    </xf>
    <xf numFmtId="0" fontId="38" fillId="0" borderId="33" xfId="0" applyFont="1" applyBorder="1" applyAlignment="1" applyProtection="1">
      <alignment horizontal="center" vertical="center" wrapText="1"/>
      <protection hidden="1"/>
    </xf>
    <xf numFmtId="0" fontId="38" fillId="0" borderId="38" xfId="0" applyFont="1" applyBorder="1" applyAlignment="1" applyProtection="1">
      <alignment horizontal="center" vertical="center" wrapText="1"/>
      <protection hidden="1"/>
    </xf>
    <xf numFmtId="0" fontId="38" fillId="0" borderId="34" xfId="0" applyFont="1" applyBorder="1" applyAlignment="1" applyProtection="1">
      <alignment horizontal="center" vertical="center" wrapText="1"/>
      <protection hidden="1"/>
    </xf>
    <xf numFmtId="0" fontId="38" fillId="0" borderId="26" xfId="0" applyFont="1" applyBorder="1" applyAlignment="1" applyProtection="1">
      <alignment horizontal="center" vertical="center" wrapText="1"/>
      <protection hidden="1"/>
    </xf>
    <xf numFmtId="0" fontId="38" fillId="0" borderId="31" xfId="0" applyFont="1" applyBorder="1" applyAlignment="1" applyProtection="1">
      <alignment horizontal="center" vertical="center" wrapText="1"/>
      <protection hidden="1"/>
    </xf>
    <xf numFmtId="0" fontId="38" fillId="0" borderId="27" xfId="0" applyFont="1" applyBorder="1" applyAlignment="1" applyProtection="1">
      <alignment horizontal="center" vertical="center" wrapText="1"/>
      <protection hidden="1"/>
    </xf>
    <xf numFmtId="0" fontId="38" fillId="0" borderId="30" xfId="0" applyFont="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38" fillId="0" borderId="39" xfId="0" applyFont="1" applyBorder="1" applyAlignment="1" applyProtection="1">
      <alignment horizontal="center" vertical="center" wrapText="1"/>
      <protection hidden="1"/>
    </xf>
    <xf numFmtId="0" fontId="38" fillId="0" borderId="28" xfId="0" applyFont="1" applyBorder="1" applyAlignment="1" applyProtection="1">
      <alignment horizontal="center" vertical="center" wrapText="1"/>
      <protection hidden="1"/>
    </xf>
    <xf numFmtId="0" fontId="38" fillId="0" borderId="32" xfId="0" applyFont="1" applyBorder="1" applyAlignment="1" applyProtection="1">
      <alignment horizontal="center" vertical="center" wrapText="1"/>
      <protection hidden="1"/>
    </xf>
    <xf numFmtId="0" fontId="38" fillId="0" borderId="29" xfId="0" applyFont="1" applyBorder="1" applyAlignment="1" applyProtection="1">
      <alignment horizontal="center" vertical="center" wrapText="1"/>
      <protection hidden="1"/>
    </xf>
    <xf numFmtId="0" fontId="42" fillId="17" borderId="26" xfId="0" applyFont="1" applyFill="1" applyBorder="1" applyAlignment="1" applyProtection="1">
      <alignment horizontal="center" vertical="center" wrapText="1"/>
      <protection hidden="1"/>
    </xf>
    <xf numFmtId="0" fontId="42" fillId="17" borderId="31" xfId="0" applyFont="1" applyFill="1" applyBorder="1" applyAlignment="1" applyProtection="1">
      <alignment horizontal="center" vertical="center" wrapText="1"/>
      <protection hidden="1"/>
    </xf>
    <xf numFmtId="0" fontId="42" fillId="17" borderId="27" xfId="0" applyFont="1" applyFill="1" applyBorder="1" applyAlignment="1" applyProtection="1">
      <alignment horizontal="center" vertical="center" wrapText="1"/>
      <protection hidden="1"/>
    </xf>
    <xf numFmtId="0" fontId="42" fillId="17" borderId="28" xfId="0" applyFont="1" applyFill="1" applyBorder="1" applyAlignment="1" applyProtection="1">
      <alignment horizontal="center" vertical="center" wrapText="1"/>
      <protection hidden="1"/>
    </xf>
    <xf numFmtId="0" fontId="42" fillId="17" borderId="32" xfId="0" applyFont="1" applyFill="1" applyBorder="1" applyAlignment="1" applyProtection="1">
      <alignment horizontal="center" vertical="center" wrapText="1"/>
      <protection hidden="1"/>
    </xf>
    <xf numFmtId="0" fontId="42" fillId="17" borderId="29" xfId="0" applyFont="1" applyFill="1" applyBorder="1" applyAlignment="1" applyProtection="1">
      <alignment horizontal="center" vertical="center" wrapText="1"/>
      <protection hidden="1"/>
    </xf>
    <xf numFmtId="0" fontId="46" fillId="5" borderId="6" xfId="0" applyFont="1" applyFill="1" applyBorder="1" applyAlignment="1" applyProtection="1">
      <alignment horizontal="left" vertical="center" wrapText="1"/>
      <protection locked="0"/>
    </xf>
    <xf numFmtId="0" fontId="23" fillId="9" borderId="40" xfId="0" applyFont="1" applyFill="1" applyBorder="1" applyAlignment="1" applyProtection="1">
      <alignment horizontal="center" vertical="center"/>
      <protection hidden="1"/>
    </xf>
    <xf numFmtId="0" fontId="31" fillId="14" borderId="7" xfId="0" applyFont="1" applyFill="1" applyBorder="1" applyAlignment="1" applyProtection="1">
      <alignment horizontal="center" vertical="center"/>
      <protection hidden="1"/>
    </xf>
    <xf numFmtId="0" fontId="31" fillId="14" borderId="17" xfId="0" applyFont="1" applyFill="1" applyBorder="1" applyAlignment="1" applyProtection="1">
      <alignment horizontal="center" vertical="center"/>
      <protection hidden="1"/>
    </xf>
    <xf numFmtId="4" fontId="47" fillId="14" borderId="7" xfId="0" applyNumberFormat="1" applyFont="1" applyFill="1" applyBorder="1" applyAlignment="1" applyProtection="1">
      <alignment horizontal="right" vertical="center"/>
      <protection hidden="1"/>
    </xf>
    <xf numFmtId="4" fontId="47" fillId="14" borderId="15" xfId="0" applyNumberFormat="1" applyFont="1" applyFill="1" applyBorder="1" applyAlignment="1" applyProtection="1">
      <alignment horizontal="right" vertical="center"/>
      <protection hidden="1"/>
    </xf>
    <xf numFmtId="4" fontId="47" fillId="14" borderId="17" xfId="0" applyNumberFormat="1" applyFont="1" applyFill="1" applyBorder="1" applyAlignment="1" applyProtection="1">
      <alignment horizontal="right" vertical="center"/>
      <protection hidden="1"/>
    </xf>
    <xf numFmtId="0" fontId="43" fillId="14" borderId="6" xfId="0" applyFont="1" applyFill="1" applyBorder="1" applyAlignment="1" applyProtection="1">
      <alignment horizontal="center" vertical="center" wrapText="1"/>
      <protection locked="0"/>
    </xf>
    <xf numFmtId="166" fontId="47" fillId="14" borderId="7" xfId="1" applyNumberFormat="1" applyFont="1" applyFill="1" applyBorder="1" applyAlignment="1" applyProtection="1">
      <alignment horizontal="right" vertical="center" wrapText="1"/>
      <protection locked="0"/>
    </xf>
    <xf numFmtId="166" fontId="47" fillId="14" borderId="15" xfId="1" applyNumberFormat="1" applyFont="1" applyFill="1" applyBorder="1" applyAlignment="1" applyProtection="1">
      <alignment horizontal="right" vertical="center" wrapText="1"/>
      <protection locked="0"/>
    </xf>
    <xf numFmtId="166" fontId="47" fillId="14" borderId="17" xfId="1" applyNumberFormat="1" applyFont="1" applyFill="1" applyBorder="1" applyAlignment="1" applyProtection="1">
      <alignment horizontal="right" vertical="center" wrapText="1"/>
      <protection locked="0"/>
    </xf>
    <xf numFmtId="0" fontId="6" fillId="14" borderId="22" xfId="0" applyFont="1" applyFill="1" applyBorder="1" applyAlignment="1" applyProtection="1">
      <alignment horizontal="center" vertical="center" wrapText="1"/>
      <protection hidden="1"/>
    </xf>
    <xf numFmtId="0" fontId="6" fillId="14" borderId="8" xfId="0" applyFont="1" applyFill="1" applyBorder="1" applyAlignment="1" applyProtection="1">
      <alignment vertical="center"/>
      <protection hidden="1"/>
    </xf>
    <xf numFmtId="0" fontId="48" fillId="11" borderId="2" xfId="0" applyFont="1" applyFill="1" applyBorder="1" applyAlignment="1" applyProtection="1">
      <alignment vertical="center"/>
      <protection hidden="1"/>
    </xf>
    <xf numFmtId="0" fontId="33" fillId="0" borderId="2" xfId="0" applyFont="1" applyBorder="1" applyAlignment="1" applyProtection="1">
      <alignment horizontal="right" vertical="center"/>
      <protection hidden="1"/>
    </xf>
    <xf numFmtId="0" fontId="10" fillId="0" borderId="0" xfId="0" applyFont="1" applyAlignment="1" applyProtection="1">
      <alignment horizontal="right" vertical="center"/>
      <protection hidden="1"/>
    </xf>
  </cellXfs>
  <cellStyles count="2">
    <cellStyle name="Normal" xfId="0" builtinId="0"/>
    <cellStyle name="Virgü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P192"/>
  <sheetViews>
    <sheetView showGridLines="0" tabSelected="1" zoomScaleNormal="100" workbookViewId="0">
      <selection activeCell="G12" sqref="G12"/>
    </sheetView>
  </sheetViews>
  <sheetFormatPr defaultColWidth="9.140625" defaultRowHeight="11.25" zeroHeight="1" x14ac:dyDescent="0.25"/>
  <cols>
    <col min="1" max="1" width="50.5703125" style="4" customWidth="1"/>
    <col min="2" max="2" width="13.42578125" style="4" customWidth="1"/>
    <col min="3" max="5" width="13.28515625" style="4" customWidth="1"/>
    <col min="6" max="6" width="13.85546875" style="4" customWidth="1"/>
    <col min="7" max="7" width="16.5703125" style="4" customWidth="1"/>
    <col min="8" max="8" width="9.140625" style="4" customWidth="1"/>
    <col min="9" max="9" width="9.140625" style="4" hidden="1" customWidth="1"/>
    <col min="10" max="10" width="10" style="4" hidden="1" customWidth="1"/>
    <col min="11" max="20" width="9.140625" style="4" hidden="1" customWidth="1"/>
    <col min="21" max="21" width="24.7109375" style="4" hidden="1" customWidth="1"/>
    <col min="22" max="36" width="9.140625" style="4" hidden="1" customWidth="1"/>
    <col min="37" max="37" width="13.5703125" style="4" hidden="1" customWidth="1"/>
    <col min="38" max="38" width="9.140625" style="95" customWidth="1"/>
    <col min="39" max="16384" width="9.140625" style="95"/>
  </cols>
  <sheetData>
    <row r="1" spans="1:6" ht="25.5" customHeight="1" x14ac:dyDescent="0.25">
      <c r="A1" s="100" t="s">
        <v>154</v>
      </c>
    </row>
    <row r="2" spans="1:6" ht="21" x14ac:dyDescent="0.25">
      <c r="A2" s="22" t="s">
        <v>152</v>
      </c>
    </row>
    <row r="3" spans="1:6" ht="21" x14ac:dyDescent="0.25">
      <c r="A3" s="100"/>
    </row>
    <row r="4" spans="1:6" ht="28.5" x14ac:dyDescent="0.25">
      <c r="A4" s="181" t="s">
        <v>164</v>
      </c>
      <c r="B4" s="181"/>
      <c r="C4" s="181"/>
      <c r="D4" s="181"/>
      <c r="E4" s="181"/>
      <c r="F4" s="181"/>
    </row>
    <row r="5" spans="1:6" x14ac:dyDescent="0.25">
      <c r="A5" s="101"/>
    </row>
    <row r="6" spans="1:6" x14ac:dyDescent="0.25">
      <c r="A6" s="101"/>
    </row>
    <row r="7" spans="1:6" ht="27.75" customHeight="1" x14ac:dyDescent="0.25">
      <c r="A7" s="101"/>
      <c r="B7" s="1">
        <v>2016</v>
      </c>
      <c r="C7" s="1">
        <f>+B7+1</f>
        <v>2017</v>
      </c>
      <c r="D7" s="1">
        <f t="shared" ref="D7:F7" si="0">+C7+1</f>
        <v>2018</v>
      </c>
      <c r="E7" s="1">
        <f t="shared" si="0"/>
        <v>2019</v>
      </c>
      <c r="F7" s="1">
        <f t="shared" si="0"/>
        <v>2020</v>
      </c>
    </row>
    <row r="8" spans="1:6" ht="23.25" customHeight="1" x14ac:dyDescent="0.25">
      <c r="A8" s="23" t="s">
        <v>83</v>
      </c>
      <c r="B8" s="149">
        <v>12</v>
      </c>
      <c r="C8" s="149">
        <v>12</v>
      </c>
      <c r="D8" s="149">
        <v>12</v>
      </c>
      <c r="E8" s="149">
        <v>12</v>
      </c>
      <c r="F8" s="149">
        <v>12</v>
      </c>
    </row>
    <row r="9" spans="1:6" ht="45" x14ac:dyDescent="0.25">
      <c r="A9" s="23" t="s">
        <v>56</v>
      </c>
      <c r="B9" s="149" t="s">
        <v>55</v>
      </c>
      <c r="C9" s="149" t="s">
        <v>55</v>
      </c>
      <c r="D9" s="149" t="s">
        <v>55</v>
      </c>
      <c r="E9" s="149" t="s">
        <v>55</v>
      </c>
      <c r="F9" s="149" t="s">
        <v>55</v>
      </c>
    </row>
    <row r="10" spans="1:6" x14ac:dyDescent="0.25">
      <c r="A10" s="23" t="s">
        <v>64</v>
      </c>
      <c r="B10" s="149"/>
      <c r="C10" s="149"/>
      <c r="D10" s="149"/>
      <c r="E10" s="149"/>
      <c r="F10" s="149"/>
    </row>
    <row r="11" spans="1:6" ht="22.5" x14ac:dyDescent="0.25">
      <c r="A11" s="23" t="s">
        <v>65</v>
      </c>
      <c r="B11" s="149"/>
      <c r="C11" s="149"/>
      <c r="D11" s="149"/>
      <c r="E11" s="149"/>
      <c r="F11" s="149"/>
    </row>
    <row r="12" spans="1:6" ht="15" x14ac:dyDescent="0.25">
      <c r="A12" s="24" t="s">
        <v>58</v>
      </c>
      <c r="B12" s="150"/>
      <c r="C12" s="150"/>
      <c r="D12" s="150"/>
      <c r="E12" s="150"/>
      <c r="F12" s="150"/>
    </row>
    <row r="13" spans="1:6" ht="12.2" customHeight="1" x14ac:dyDescent="0.25">
      <c r="A13" s="25" t="s">
        <v>137</v>
      </c>
      <c r="B13" s="151"/>
      <c r="C13" s="151"/>
      <c r="D13" s="151"/>
      <c r="E13" s="151"/>
      <c r="F13" s="151"/>
    </row>
    <row r="14" spans="1:6" ht="12.2" customHeight="1" x14ac:dyDescent="0.25">
      <c r="A14" s="17" t="s">
        <v>138</v>
      </c>
      <c r="B14" s="152"/>
      <c r="C14" s="152"/>
      <c r="D14" s="152"/>
      <c r="E14" s="152"/>
      <c r="F14" s="152"/>
    </row>
    <row r="15" spans="1:6" ht="12.2" customHeight="1" x14ac:dyDescent="0.25">
      <c r="A15" s="25" t="s">
        <v>139</v>
      </c>
      <c r="B15" s="151"/>
      <c r="C15" s="151"/>
      <c r="D15" s="151"/>
      <c r="E15" s="151"/>
      <c r="F15" s="151"/>
    </row>
    <row r="16" spans="1:6" ht="12.2" customHeight="1" x14ac:dyDescent="0.25">
      <c r="A16" s="18" t="s">
        <v>142</v>
      </c>
      <c r="B16" s="153"/>
      <c r="C16" s="153"/>
      <c r="D16" s="153"/>
      <c r="E16" s="153"/>
      <c r="F16" s="153"/>
    </row>
    <row r="17" spans="1:6" x14ac:dyDescent="0.25">
      <c r="B17" s="154"/>
      <c r="C17" s="154"/>
      <c r="D17" s="154"/>
      <c r="E17" s="154"/>
      <c r="F17" s="154"/>
    </row>
    <row r="18" spans="1:6" ht="23.25" customHeight="1" x14ac:dyDescent="0.25">
      <c r="A18" s="23" t="s">
        <v>60</v>
      </c>
      <c r="B18" s="155" t="s">
        <v>61</v>
      </c>
      <c r="C18" s="155" t="s">
        <v>61</v>
      </c>
      <c r="D18" s="155" t="s">
        <v>61</v>
      </c>
      <c r="E18" s="155" t="s">
        <v>61</v>
      </c>
      <c r="F18" s="155" t="s">
        <v>61</v>
      </c>
    </row>
    <row r="19" spans="1:6" ht="38.25" customHeight="1" x14ac:dyDescent="0.25">
      <c r="A19" s="23" t="s">
        <v>153</v>
      </c>
      <c r="B19" s="155">
        <v>12</v>
      </c>
      <c r="C19" s="155">
        <v>12</v>
      </c>
      <c r="D19" s="155">
        <v>12</v>
      </c>
      <c r="E19" s="155">
        <v>12</v>
      </c>
      <c r="F19" s="155">
        <v>12</v>
      </c>
    </row>
    <row r="20" spans="1:6" ht="28.5" customHeight="1" x14ac:dyDescent="0.25">
      <c r="A20" s="23" t="s">
        <v>62</v>
      </c>
      <c r="B20" s="155">
        <v>12</v>
      </c>
      <c r="C20" s="155">
        <v>12</v>
      </c>
      <c r="D20" s="155">
        <v>12</v>
      </c>
      <c r="E20" s="155">
        <v>12</v>
      </c>
      <c r="F20" s="155">
        <v>12</v>
      </c>
    </row>
    <row r="21" spans="1:6" ht="29.25" customHeight="1" x14ac:dyDescent="0.25">
      <c r="A21" s="23" t="s">
        <v>66</v>
      </c>
      <c r="B21" s="155">
        <v>12</v>
      </c>
      <c r="C21" s="155">
        <v>12</v>
      </c>
      <c r="D21" s="155">
        <v>12</v>
      </c>
      <c r="E21" s="155">
        <v>12</v>
      </c>
      <c r="F21" s="155">
        <v>12</v>
      </c>
    </row>
    <row r="22" spans="1:6" ht="15" x14ac:dyDescent="0.25">
      <c r="A22" s="24" t="s">
        <v>1</v>
      </c>
      <c r="B22" s="150"/>
      <c r="C22" s="150"/>
      <c r="D22" s="150"/>
      <c r="E22" s="150"/>
      <c r="F22" s="150"/>
    </row>
    <row r="23" spans="1:6" x14ac:dyDescent="0.25">
      <c r="A23" s="26" t="s">
        <v>132</v>
      </c>
      <c r="B23" s="156"/>
      <c r="C23" s="156"/>
      <c r="D23" s="156"/>
      <c r="E23" s="156"/>
      <c r="F23" s="156"/>
    </row>
    <row r="24" spans="1:6" ht="12.2" customHeight="1" x14ac:dyDescent="0.25">
      <c r="A24" s="25" t="s">
        <v>5</v>
      </c>
      <c r="B24" s="151"/>
      <c r="C24" s="151"/>
      <c r="D24" s="151"/>
      <c r="E24" s="151"/>
      <c r="F24" s="151"/>
    </row>
    <row r="25" spans="1:6" ht="12.2" customHeight="1" x14ac:dyDescent="0.25">
      <c r="A25" s="25" t="s">
        <v>6</v>
      </c>
      <c r="B25" s="19">
        <f>B23+B24</f>
        <v>0</v>
      </c>
      <c r="C25" s="19">
        <f t="shared" ref="C25:D25" si="1">C23+C24</f>
        <v>0</v>
      </c>
      <c r="D25" s="19">
        <f t="shared" si="1"/>
        <v>0</v>
      </c>
      <c r="E25" s="19">
        <f t="shared" ref="E25:F25" si="2">E23+E24</f>
        <v>0</v>
      </c>
      <c r="F25" s="19">
        <f t="shared" si="2"/>
        <v>0</v>
      </c>
    </row>
    <row r="26" spans="1:6" ht="12.2" customHeight="1" x14ac:dyDescent="0.25">
      <c r="A26" s="18" t="s">
        <v>4</v>
      </c>
      <c r="B26" s="153"/>
      <c r="C26" s="153"/>
      <c r="D26" s="153"/>
      <c r="E26" s="153"/>
      <c r="F26" s="153"/>
    </row>
    <row r="27" spans="1:6" x14ac:dyDescent="0.25">
      <c r="A27" s="18" t="s">
        <v>2</v>
      </c>
      <c r="B27" s="21">
        <f>B23-B26</f>
        <v>0</v>
      </c>
      <c r="C27" s="21">
        <f>C23-C26</f>
        <v>0</v>
      </c>
      <c r="D27" s="21">
        <f>D23-D26</f>
        <v>0</v>
      </c>
      <c r="E27" s="21">
        <f>E23-E26</f>
        <v>0</v>
      </c>
      <c r="F27" s="21">
        <f>F23-F26</f>
        <v>0</v>
      </c>
    </row>
    <row r="28" spans="1:6" x14ac:dyDescent="0.25"/>
    <row r="29" spans="1:6" ht="15" x14ac:dyDescent="0.25">
      <c r="A29" s="24" t="s">
        <v>3</v>
      </c>
      <c r="B29" s="1"/>
      <c r="C29" s="1"/>
      <c r="D29" s="1"/>
      <c r="E29" s="1"/>
      <c r="F29" s="1"/>
    </row>
    <row r="30" spans="1:6" ht="23.25" customHeight="1" x14ac:dyDescent="0.25">
      <c r="A30" s="27" t="s">
        <v>69</v>
      </c>
      <c r="B30" s="157" t="s">
        <v>61</v>
      </c>
      <c r="C30" s="157" t="s">
        <v>61</v>
      </c>
      <c r="D30" s="157" t="s">
        <v>61</v>
      </c>
      <c r="E30" s="157" t="s">
        <v>61</v>
      </c>
      <c r="F30" s="157" t="s">
        <v>61</v>
      </c>
    </row>
    <row r="31" spans="1:6" ht="38.25" customHeight="1" x14ac:dyDescent="0.25">
      <c r="A31" s="27" t="s">
        <v>153</v>
      </c>
      <c r="B31" s="157">
        <v>12</v>
      </c>
      <c r="C31" s="157">
        <v>12</v>
      </c>
      <c r="D31" s="157">
        <v>12</v>
      </c>
      <c r="E31" s="157">
        <v>12</v>
      </c>
      <c r="F31" s="157">
        <v>12</v>
      </c>
    </row>
    <row r="32" spans="1:6" ht="28.5" customHeight="1" x14ac:dyDescent="0.25">
      <c r="A32" s="27" t="s">
        <v>70</v>
      </c>
      <c r="B32" s="157">
        <v>12</v>
      </c>
      <c r="C32" s="157">
        <v>12</v>
      </c>
      <c r="D32" s="157">
        <v>12</v>
      </c>
      <c r="E32" s="157">
        <v>12</v>
      </c>
      <c r="F32" s="157">
        <v>12</v>
      </c>
    </row>
    <row r="33" spans="1:6" ht="22.5" x14ac:dyDescent="0.25">
      <c r="A33" s="27" t="s">
        <v>72</v>
      </c>
      <c r="B33" s="157">
        <v>0</v>
      </c>
      <c r="C33" s="157">
        <v>0</v>
      </c>
      <c r="D33" s="157">
        <v>0</v>
      </c>
      <c r="E33" s="157">
        <v>0</v>
      </c>
      <c r="F33" s="157">
        <v>0</v>
      </c>
    </row>
    <row r="34" spans="1:6" ht="33.75" x14ac:dyDescent="0.25">
      <c r="A34" s="27" t="s">
        <v>73</v>
      </c>
      <c r="B34" s="157">
        <v>0</v>
      </c>
      <c r="C34" s="157">
        <v>0</v>
      </c>
      <c r="D34" s="157">
        <v>0</v>
      </c>
      <c r="E34" s="157">
        <v>0</v>
      </c>
      <c r="F34" s="157">
        <v>0</v>
      </c>
    </row>
    <row r="35" spans="1:6" x14ac:dyDescent="0.25">
      <c r="A35" s="28" t="s">
        <v>133</v>
      </c>
      <c r="B35" s="158"/>
      <c r="C35" s="158"/>
      <c r="D35" s="158"/>
      <c r="E35" s="158"/>
      <c r="F35" s="158"/>
    </row>
    <row r="36" spans="1:6" ht="12.2" customHeight="1" x14ac:dyDescent="0.25">
      <c r="A36" s="25" t="s">
        <v>77</v>
      </c>
      <c r="B36" s="158"/>
      <c r="C36" s="158"/>
      <c r="D36" s="158"/>
      <c r="E36" s="158"/>
      <c r="F36" s="158"/>
    </row>
    <row r="37" spans="1:6" ht="22.5" x14ac:dyDescent="0.25">
      <c r="A37" s="26" t="s">
        <v>78</v>
      </c>
      <c r="B37" s="158"/>
      <c r="C37" s="158"/>
      <c r="D37" s="158"/>
      <c r="E37" s="158"/>
      <c r="F37" s="158"/>
    </row>
    <row r="38" spans="1:6" x14ac:dyDescent="0.25">
      <c r="A38" s="26" t="s">
        <v>76</v>
      </c>
      <c r="B38" s="158"/>
      <c r="C38" s="158"/>
      <c r="D38" s="158"/>
      <c r="E38" s="158"/>
      <c r="F38" s="158"/>
    </row>
    <row r="39" spans="1:6" ht="12.2" customHeight="1" x14ac:dyDescent="0.25">
      <c r="A39" s="25" t="s">
        <v>37</v>
      </c>
      <c r="B39" s="158"/>
      <c r="C39" s="158"/>
      <c r="D39" s="158"/>
      <c r="E39" s="158"/>
      <c r="F39" s="158"/>
    </row>
    <row r="40" spans="1:6" ht="36" customHeight="1" x14ac:dyDescent="0.25">
      <c r="A40" s="26" t="s">
        <v>86</v>
      </c>
      <c r="B40" s="158"/>
      <c r="C40" s="158"/>
      <c r="D40" s="158"/>
      <c r="E40" s="158"/>
      <c r="F40" s="158"/>
    </row>
    <row r="41" spans="1:6" ht="36" customHeight="1" x14ac:dyDescent="0.25">
      <c r="A41" s="26" t="s">
        <v>87</v>
      </c>
      <c r="B41" s="158"/>
      <c r="C41" s="158"/>
      <c r="D41" s="158"/>
      <c r="E41" s="158"/>
      <c r="F41" s="158"/>
    </row>
    <row r="42" spans="1:6" ht="36" customHeight="1" x14ac:dyDescent="0.25">
      <c r="A42" s="26" t="s">
        <v>88</v>
      </c>
      <c r="B42" s="158"/>
      <c r="C42" s="158"/>
      <c r="D42" s="158"/>
      <c r="E42" s="158"/>
      <c r="F42" s="158"/>
    </row>
    <row r="43" spans="1:6" ht="22.5" x14ac:dyDescent="0.25">
      <c r="A43" s="26" t="s">
        <v>89</v>
      </c>
      <c r="B43" s="158"/>
      <c r="C43" s="158"/>
      <c r="D43" s="158"/>
      <c r="E43" s="158"/>
      <c r="F43" s="158"/>
    </row>
    <row r="44" spans="1:6" ht="33.75" x14ac:dyDescent="0.25">
      <c r="A44" s="26" t="s">
        <v>90</v>
      </c>
      <c r="B44" s="158"/>
      <c r="C44" s="158"/>
      <c r="D44" s="158"/>
      <c r="E44" s="158"/>
      <c r="F44" s="158"/>
    </row>
    <row r="45" spans="1:6" x14ac:dyDescent="0.25">
      <c r="A45" s="26" t="s">
        <v>91</v>
      </c>
      <c r="B45" s="158"/>
      <c r="C45" s="158"/>
      <c r="D45" s="158"/>
      <c r="E45" s="158"/>
      <c r="F45" s="158"/>
    </row>
    <row r="46" spans="1:6" ht="15.75" customHeight="1" x14ac:dyDescent="0.25">
      <c r="A46" s="26" t="s">
        <v>92</v>
      </c>
      <c r="B46" s="158"/>
      <c r="C46" s="158"/>
      <c r="D46" s="158"/>
      <c r="E46" s="158"/>
      <c r="F46" s="158"/>
    </row>
    <row r="47" spans="1:6" ht="36" customHeight="1" x14ac:dyDescent="0.25">
      <c r="A47" s="26" t="s">
        <v>93</v>
      </c>
      <c r="B47" s="158"/>
      <c r="C47" s="158"/>
      <c r="D47" s="158"/>
      <c r="E47" s="158"/>
      <c r="F47" s="158"/>
    </row>
    <row r="48" spans="1:6" ht="22.5" x14ac:dyDescent="0.25">
      <c r="A48" s="26" t="s">
        <v>94</v>
      </c>
      <c r="B48" s="158"/>
      <c r="C48" s="158"/>
      <c r="D48" s="158"/>
      <c r="E48" s="158"/>
      <c r="F48" s="158"/>
    </row>
    <row r="49" spans="1:37" ht="22.5" x14ac:dyDescent="0.25">
      <c r="A49" s="26" t="s">
        <v>95</v>
      </c>
      <c r="B49" s="158"/>
      <c r="C49" s="158"/>
      <c r="D49" s="158"/>
      <c r="E49" s="158"/>
      <c r="F49" s="158"/>
    </row>
    <row r="50" spans="1:37" ht="22.5" x14ac:dyDescent="0.25">
      <c r="A50" s="26" t="s">
        <v>96</v>
      </c>
      <c r="B50" s="158"/>
      <c r="C50" s="158"/>
      <c r="D50" s="158"/>
      <c r="E50" s="158"/>
      <c r="F50" s="158"/>
    </row>
    <row r="51" spans="1:37" ht="24" customHeight="1" x14ac:dyDescent="0.25">
      <c r="A51" s="29" t="s">
        <v>57</v>
      </c>
      <c r="B51" s="158"/>
      <c r="C51" s="158"/>
      <c r="D51" s="158"/>
      <c r="E51" s="158"/>
      <c r="F51" s="158"/>
    </row>
    <row r="52" spans="1:37" ht="15" customHeight="1" x14ac:dyDescent="0.25">
      <c r="A52" s="2" t="s">
        <v>155</v>
      </c>
      <c r="B52" s="159">
        <v>0</v>
      </c>
      <c r="C52" s="159">
        <v>0</v>
      </c>
      <c r="D52" s="159">
        <v>0</v>
      </c>
      <c r="E52" s="159">
        <v>0</v>
      </c>
      <c r="F52" s="159">
        <v>0</v>
      </c>
    </row>
    <row r="53" spans="1:37" ht="15" customHeight="1" x14ac:dyDescent="0.25">
      <c r="A53" s="2" t="s">
        <v>156</v>
      </c>
      <c r="B53" s="3">
        <f t="shared" ref="B53:C53" si="3">B52*0.198</f>
        <v>0</v>
      </c>
      <c r="C53" s="3">
        <f t="shared" si="3"/>
        <v>0</v>
      </c>
      <c r="D53" s="3">
        <f>D52*0.198</f>
        <v>0</v>
      </c>
      <c r="E53" s="3">
        <f t="shared" ref="E53" si="4">E52*0.198</f>
        <v>0</v>
      </c>
      <c r="F53" s="3">
        <f t="shared" ref="F53" si="5">F52*0.198</f>
        <v>0</v>
      </c>
    </row>
    <row r="54" spans="1:37" ht="15" customHeight="1" x14ac:dyDescent="0.25">
      <c r="A54" s="2" t="s">
        <v>157</v>
      </c>
      <c r="B54" s="3">
        <f>B16</f>
        <v>0</v>
      </c>
      <c r="C54" s="3">
        <f t="shared" ref="C54:E54" si="6">C16</f>
        <v>0</v>
      </c>
      <c r="D54" s="3">
        <f t="shared" si="6"/>
        <v>0</v>
      </c>
      <c r="E54" s="3">
        <f t="shared" si="6"/>
        <v>0</v>
      </c>
      <c r="F54" s="3">
        <f>F16</f>
        <v>0</v>
      </c>
    </row>
    <row r="55" spans="1:37" ht="15" customHeight="1" x14ac:dyDescent="0.25">
      <c r="A55" s="5" t="s">
        <v>158</v>
      </c>
      <c r="B55" s="6">
        <f>B54*0.198</f>
        <v>0</v>
      </c>
      <c r="C55" s="6">
        <f>C54*0.198</f>
        <v>0</v>
      </c>
      <c r="D55" s="6">
        <f>D54*0.198</f>
        <v>0</v>
      </c>
      <c r="E55" s="6">
        <f>E54*0.198</f>
        <v>0</v>
      </c>
      <c r="F55" s="6">
        <f>F54*0.198</f>
        <v>0</v>
      </c>
    </row>
    <row r="56" spans="1:37" x14ac:dyDescent="0.25"/>
    <row r="57" spans="1:37" ht="24.75" customHeight="1" x14ac:dyDescent="0.25">
      <c r="A57" s="8" t="s">
        <v>50</v>
      </c>
      <c r="B57" s="7" t="s">
        <v>112</v>
      </c>
      <c r="C57" s="30"/>
      <c r="D57" s="30"/>
      <c r="E57" s="30"/>
      <c r="F57" s="30"/>
    </row>
    <row r="58" spans="1:37" s="96" customFormat="1" ht="18" customHeight="1" x14ac:dyDescent="0.25">
      <c r="A58" s="9" t="s">
        <v>20</v>
      </c>
      <c r="B58" s="160"/>
      <c r="C58" s="10"/>
      <c r="D58" s="10"/>
      <c r="E58" s="10"/>
      <c r="F58" s="10"/>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s="96" customFormat="1" ht="18" customHeight="1" x14ac:dyDescent="0.25">
      <c r="A59" s="9" t="s">
        <v>110</v>
      </c>
      <c r="B59" s="160"/>
      <c r="C59" s="10"/>
      <c r="D59" s="10"/>
      <c r="E59" s="10"/>
      <c r="F59" s="10"/>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s="96" customFormat="1" ht="18" customHeight="1" x14ac:dyDescent="0.25">
      <c r="A60" s="9" t="s">
        <v>111</v>
      </c>
      <c r="B60" s="160"/>
      <c r="C60" s="10"/>
      <c r="D60" s="10"/>
      <c r="E60" s="10"/>
      <c r="F60" s="10"/>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s="96" customFormat="1" ht="18" customHeight="1" x14ac:dyDescent="0.25">
      <c r="A61" s="12"/>
      <c r="B61" s="13"/>
      <c r="C61" s="10"/>
      <c r="D61" s="10"/>
      <c r="E61" s="10"/>
      <c r="F61" s="10"/>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1:37" ht="31.5" customHeight="1" x14ac:dyDescent="0.25">
      <c r="A62" s="14" t="s">
        <v>124</v>
      </c>
      <c r="B62" s="15">
        <v>44196</v>
      </c>
    </row>
    <row r="63" spans="1:37" ht="23.25" customHeight="1" x14ac:dyDescent="0.25">
      <c r="A63" s="97" t="s">
        <v>30</v>
      </c>
      <c r="B63" s="161"/>
    </row>
    <row r="64" spans="1:37" ht="23.25" customHeight="1" x14ac:dyDescent="0.25">
      <c r="A64" s="98" t="s">
        <v>32</v>
      </c>
      <c r="B64" s="152"/>
    </row>
    <row r="65" spans="1:37" ht="23.25" customHeight="1" x14ac:dyDescent="0.25">
      <c r="A65" s="99" t="s">
        <v>143</v>
      </c>
      <c r="B65" s="153"/>
    </row>
    <row r="66" spans="1:37" x14ac:dyDescent="0.25"/>
    <row r="67" spans="1:37" ht="29.25" thickBot="1" x14ac:dyDescent="0.3">
      <c r="A67" s="242" t="s">
        <v>163</v>
      </c>
      <c r="B67" s="242"/>
      <c r="C67" s="242"/>
      <c r="D67" s="242"/>
      <c r="E67" s="242"/>
      <c r="F67" s="242"/>
      <c r="G67" s="242"/>
    </row>
    <row r="68" spans="1:37" ht="48.75" thickBot="1" x14ac:dyDescent="0.3">
      <c r="A68" s="182" t="s">
        <v>7</v>
      </c>
      <c r="B68" s="168" t="s">
        <v>34</v>
      </c>
      <c r="C68" s="168" t="s">
        <v>34</v>
      </c>
      <c r="D68" s="168" t="s">
        <v>34</v>
      </c>
      <c r="E68" s="168" t="s">
        <v>34</v>
      </c>
      <c r="F68" s="168" t="s">
        <v>34</v>
      </c>
      <c r="G68" s="243" t="s">
        <v>8</v>
      </c>
      <c r="I68" s="104" t="s">
        <v>148</v>
      </c>
      <c r="J68" s="171" t="s">
        <v>231</v>
      </c>
      <c r="K68" s="171" t="s">
        <v>149</v>
      </c>
      <c r="L68" s="171" t="s">
        <v>150</v>
      </c>
      <c r="M68" s="171" t="s">
        <v>151</v>
      </c>
      <c r="N68" s="256">
        <v>12</v>
      </c>
    </row>
    <row r="69" spans="1:37" ht="15.75" thickBot="1" x14ac:dyDescent="0.3">
      <c r="A69" s="183"/>
      <c r="B69" s="102">
        <f>+'7326 Hesaplama'!B7</f>
        <v>2016</v>
      </c>
      <c r="C69" s="102">
        <f>+'7326 Hesaplama'!C7</f>
        <v>2017</v>
      </c>
      <c r="D69" s="102">
        <f>+'7326 Hesaplama'!D7</f>
        <v>2018</v>
      </c>
      <c r="E69" s="102">
        <f>+'7326 Hesaplama'!E7</f>
        <v>2019</v>
      </c>
      <c r="F69" s="102">
        <f>+'7326 Hesaplama'!F7</f>
        <v>2020</v>
      </c>
      <c r="G69" s="244"/>
      <c r="I69" s="62">
        <v>2016</v>
      </c>
      <c r="J69" s="63">
        <v>94000</v>
      </c>
      <c r="K69" s="63">
        <v>1647</v>
      </c>
      <c r="L69" s="63">
        <v>23500</v>
      </c>
      <c r="M69" s="63">
        <f>+L69*2</f>
        <v>47000</v>
      </c>
      <c r="N69" s="256">
        <f>+K69*$N$68</f>
        <v>19764</v>
      </c>
    </row>
    <row r="70" spans="1:37" ht="15.75" customHeight="1" thickBot="1" x14ac:dyDescent="0.3">
      <c r="A70" s="103" t="s">
        <v>9</v>
      </c>
      <c r="B70" s="31">
        <f>'7326 Hesaplama'!B13</f>
        <v>0</v>
      </c>
      <c r="C70" s="31">
        <f>'7326 Hesaplama'!C13</f>
        <v>0</v>
      </c>
      <c r="D70" s="31">
        <f>'7326 Hesaplama'!D13</f>
        <v>0</v>
      </c>
      <c r="E70" s="31">
        <f>'7326 Hesaplama'!E13</f>
        <v>0</v>
      </c>
      <c r="F70" s="31">
        <f>'7326 Hesaplama'!F13</f>
        <v>0</v>
      </c>
      <c r="G70" s="245">
        <f>SUM(B76:F76)</f>
        <v>0</v>
      </c>
      <c r="I70" s="62">
        <v>2017</v>
      </c>
      <c r="J70" s="63">
        <v>99600</v>
      </c>
      <c r="K70" s="63">
        <v>1777.5</v>
      </c>
      <c r="L70" s="63">
        <v>24900</v>
      </c>
      <c r="M70" s="63">
        <f>+L70*2</f>
        <v>49800</v>
      </c>
      <c r="N70" s="256">
        <f>+K70*$N$68</f>
        <v>21330</v>
      </c>
    </row>
    <row r="71" spans="1:37" ht="15.75" thickBot="1" x14ac:dyDescent="0.3">
      <c r="A71" s="105" t="s">
        <v>10</v>
      </c>
      <c r="B71" s="32">
        <v>0.35</v>
      </c>
      <c r="C71" s="32">
        <v>0.3</v>
      </c>
      <c r="D71" s="32">
        <v>0.25</v>
      </c>
      <c r="E71" s="32">
        <v>0.2</v>
      </c>
      <c r="F71" s="32">
        <v>0.15</v>
      </c>
      <c r="G71" s="246"/>
      <c r="I71" s="62">
        <v>2018</v>
      </c>
      <c r="J71" s="63">
        <v>105800</v>
      </c>
      <c r="K71" s="63">
        <v>2029.5</v>
      </c>
      <c r="L71" s="63">
        <v>26450</v>
      </c>
      <c r="M71" s="63">
        <f>+L71*2</f>
        <v>52900</v>
      </c>
      <c r="N71" s="256">
        <f>+K71*$N$68</f>
        <v>24354</v>
      </c>
    </row>
    <row r="72" spans="1:37" ht="15.75" thickBot="1" x14ac:dyDescent="0.3">
      <c r="A72" s="16" t="s">
        <v>47</v>
      </c>
      <c r="B72" s="33">
        <f>IF(B68="Matrah Artırımında Bulunmak İstiyor",B70*B71,0)</f>
        <v>0</v>
      </c>
      <c r="C72" s="33">
        <f>IF(C68="Matrah Artırımında Bulunmak İstiyor",C70*C71,0)</f>
        <v>0</v>
      </c>
      <c r="D72" s="33">
        <f>IF(D68="Matrah Artırımında Bulunmak İstiyor",D70*D71,0)</f>
        <v>0</v>
      </c>
      <c r="E72" s="33">
        <f>IF(E68="Matrah Artırımında Bulunmak İstiyor",E70*E71,0)</f>
        <v>0</v>
      </c>
      <c r="F72" s="33">
        <f>IF(F68="Matrah Artırımında Bulunmak İstiyor",F70*F71,0)</f>
        <v>0</v>
      </c>
      <c r="G72" s="246"/>
      <c r="I72" s="62">
        <v>2019</v>
      </c>
      <c r="J72" s="63">
        <v>112400</v>
      </c>
      <c r="K72" s="63">
        <v>2558.4</v>
      </c>
      <c r="L72" s="63">
        <v>28100</v>
      </c>
      <c r="M72" s="63">
        <f>+L72*2</f>
        <v>56200</v>
      </c>
      <c r="N72" s="256">
        <f>+K72*$N$68</f>
        <v>30700.800000000003</v>
      </c>
    </row>
    <row r="73" spans="1:37" ht="15.75" thickBot="1" x14ac:dyDescent="0.3">
      <c r="A73" s="16" t="s">
        <v>42</v>
      </c>
      <c r="B73" s="33">
        <f>IF(B68="Matrah Artırımında Bulunmak İstiyor",IF('7326 Hesaplama'!B8&lt;12,36190/'7326 Hesaplama'!B8*12,J69),0)</f>
        <v>0</v>
      </c>
      <c r="C73" s="33">
        <f>IF(C68="Matrah Artırımında Bulunmak İstiyor",IF('7326 Hesaplama'!C8&lt;12,38323/'7326 Hesaplama'!C8*12,J70),0)</f>
        <v>0</v>
      </c>
      <c r="D73" s="33">
        <f>IF(D68="Matrah Artırımında Bulunmak İstiyor",IF('7326 Hesaplama'!D8&lt;12,40701/'7326 Hesaplama'!D8*12,J71),0)</f>
        <v>0</v>
      </c>
      <c r="E73" s="33">
        <f>IF(E68="Matrah Artırımında Bulunmak İstiyor",IF('7326 Hesaplama'!E8&lt;12,43260/'7326 Hesaplama'!E8*12,J72),0)</f>
        <v>0</v>
      </c>
      <c r="F73" s="33">
        <f>IF(F68="Matrah Artırımında Bulunmak İstiyor",IF('7326 Hesaplama'!F8&lt;12,49037/'7326 Hesaplama'!F8*12,J73),0)</f>
        <v>0</v>
      </c>
      <c r="G73" s="246"/>
      <c r="I73" s="62">
        <v>2020</v>
      </c>
      <c r="J73" s="63">
        <v>127500</v>
      </c>
      <c r="K73" s="63">
        <v>2943</v>
      </c>
      <c r="L73" s="63">
        <v>31850</v>
      </c>
      <c r="M73" s="63">
        <f>+L73*2</f>
        <v>63700</v>
      </c>
      <c r="N73" s="256">
        <f>+K73*$N$68</f>
        <v>35316</v>
      </c>
    </row>
    <row r="74" spans="1:37" x14ac:dyDescent="0.25">
      <c r="A74" s="106" t="s">
        <v>11</v>
      </c>
      <c r="B74" s="34">
        <f>LARGE(B72:B73,1)</f>
        <v>0</v>
      </c>
      <c r="C74" s="34">
        <f>LARGE(C72:C73,1)</f>
        <v>0</v>
      </c>
      <c r="D74" s="34">
        <f>LARGE(D72:D73,1)</f>
        <v>0</v>
      </c>
      <c r="E74" s="34">
        <f>LARGE(E72:E73,1)</f>
        <v>0</v>
      </c>
      <c r="F74" s="34">
        <f>LARGE(F72:F73,1)</f>
        <v>0</v>
      </c>
      <c r="G74" s="246"/>
    </row>
    <row r="75" spans="1:37" x14ac:dyDescent="0.25">
      <c r="A75" s="106" t="s">
        <v>12</v>
      </c>
      <c r="B75" s="35">
        <f>IF('7326 Hesaplama'!B9="Bey. Süresinde Verilip/Vergiler Süresinde Ödenmiş",0.15,0.2)</f>
        <v>0.15</v>
      </c>
      <c r="C75" s="35">
        <f>IF('7326 Hesaplama'!C9="Bey. Süresinde Verilip/Vergiler Süresinde Ödenmiş",0.15,0.2)</f>
        <v>0.15</v>
      </c>
      <c r="D75" s="35">
        <f>IF('7326 Hesaplama'!D9="Bey. Süresinde Verilip/Vergiler Süresinde Ödenmiş",0.15,0.2)</f>
        <v>0.15</v>
      </c>
      <c r="E75" s="35">
        <f>IF('7326 Hesaplama'!E9="Bey. Süresinde Verilip/Vergiler Süresinde Ödenmiş",0.15,0.2)</f>
        <v>0.15</v>
      </c>
      <c r="F75" s="35">
        <f>IF('7326 Hesaplama'!F9="Bey. Süresinde Verilip/Vergiler Süresinde Ödenmiş",0.15,0.2)</f>
        <v>0.15</v>
      </c>
      <c r="G75" s="246"/>
    </row>
    <row r="76" spans="1:37" ht="15" customHeight="1" x14ac:dyDescent="0.25">
      <c r="A76" s="107" t="s">
        <v>14</v>
      </c>
      <c r="B76" s="51">
        <f>B74*B75</f>
        <v>0</v>
      </c>
      <c r="C76" s="51">
        <f>C74*C75</f>
        <v>0</v>
      </c>
      <c r="D76" s="51">
        <f>D74*D75</f>
        <v>0</v>
      </c>
      <c r="E76" s="51">
        <f>E74*E75</f>
        <v>0</v>
      </c>
      <c r="F76" s="51">
        <f>F74*F75</f>
        <v>0</v>
      </c>
      <c r="G76" s="247"/>
    </row>
    <row r="77" spans="1:37" x14ac:dyDescent="0.25"/>
    <row r="78" spans="1:37" x14ac:dyDescent="0.25"/>
    <row r="79" spans="1:37" s="109" customFormat="1" ht="45" x14ac:dyDescent="0.25">
      <c r="A79" s="108" t="s">
        <v>16</v>
      </c>
      <c r="B79" s="168" t="s">
        <v>34</v>
      </c>
      <c r="C79" s="168" t="s">
        <v>34</v>
      </c>
      <c r="D79" s="168" t="s">
        <v>34</v>
      </c>
      <c r="E79" s="168" t="s">
        <v>34</v>
      </c>
      <c r="F79" s="168" t="s">
        <v>34</v>
      </c>
      <c r="G79" s="248" t="s">
        <v>8</v>
      </c>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row>
    <row r="80" spans="1:37" ht="12.75" customHeight="1" x14ac:dyDescent="0.25">
      <c r="A80" s="16" t="s">
        <v>134</v>
      </c>
      <c r="B80" s="36">
        <f>IF(B79="Matrah Artırımında Bulunmak İstiyor",IF('7326 Hesaplama'!B18&lt;&gt;"Aylık",0,IF('7326 Hesaplama'!B19='7326 Hesaplama'!B20,IF('7326 Hesaplama'!B21='7326 Hesaplama'!B20,'7326 Hesaplama'!B27,0),0)),0)</f>
        <v>0</v>
      </c>
      <c r="C80" s="36">
        <f>IF(C79="Matrah Artırımında Bulunmak İstiyor",IF('7326 Hesaplama'!C18&lt;&gt;"Aylık",0,IF('7326 Hesaplama'!C19='7326 Hesaplama'!C20,IF('7326 Hesaplama'!C21='7326 Hesaplama'!C20,'7326 Hesaplama'!C27,0),0)),0)</f>
        <v>0</v>
      </c>
      <c r="D80" s="36">
        <f>IF(D79="Matrah Artırımında Bulunmak İstiyor",IF('7326 Hesaplama'!D18&lt;&gt;"Aylık",0,IF('7326 Hesaplama'!D19='7326 Hesaplama'!D20,IF('7326 Hesaplama'!D21='7326 Hesaplama'!D20,'7326 Hesaplama'!D27,0),0)),0)</f>
        <v>0</v>
      </c>
      <c r="E80" s="36">
        <f>IF(E79="Matrah Artırımında Bulunmak İstiyor",IF('7326 Hesaplama'!E18&lt;&gt;"Aylık",0,IF('7326 Hesaplama'!E19='7326 Hesaplama'!E20,IF('7326 Hesaplama'!E21='7326 Hesaplama'!E20,'7326 Hesaplama'!E27,0),0)),0)</f>
        <v>0</v>
      </c>
      <c r="F80" s="36">
        <f>IF(F79="Matrah Artırımında Bulunmak İstiyor",IF('7326 Hesaplama'!F18&lt;&gt;"Aylık",0,IF('7326 Hesaplama'!F19='7326 Hesaplama'!F20,IF('7326 Hesaplama'!F21='7326 Hesaplama'!F20,'7326 Hesaplama'!F27,0),0)),0)</f>
        <v>0</v>
      </c>
      <c r="G80" s="245">
        <f>SUM(B89:F89)</f>
        <v>0</v>
      </c>
      <c r="J80" s="110"/>
    </row>
    <row r="81" spans="1:37" ht="15" customHeight="1" x14ac:dyDescent="0.25">
      <c r="A81" s="25" t="s">
        <v>135</v>
      </c>
      <c r="B81" s="36">
        <f>IF(B79="Matrah Artırımında Bulunmak İstiyor",IF('7326 Hesaplama'!B18="Aylık",IF(B80&lt;=0,IF('7326 Hesaplama'!B19&gt;='7326 Hesaplama'!B20,IF(('7326 Hesaplama'!B20/'7326 Hesaplama'!B19)&gt;=0.25,IF('7326 Hesaplama'!B21='7326 Hesaplama'!B20,'7326 Hesaplama'!B27/'7326 Hesaplama'!B20*'7326 Hesaplama'!B19,0),0),0),0),0),0)</f>
        <v>0</v>
      </c>
      <c r="C81" s="36">
        <f>IF(C79="Matrah Artırımında Bulunmak İstiyor",IF('7326 Hesaplama'!C18="Aylık",IF(C80&lt;=0,IF('7326 Hesaplama'!C19&gt;='7326 Hesaplama'!C20,IF(('7326 Hesaplama'!C20/'7326 Hesaplama'!C19)&gt;=0.25,IF('7326 Hesaplama'!C21='7326 Hesaplama'!C20,'7326 Hesaplama'!C27/'7326 Hesaplama'!C20*'7326 Hesaplama'!C19,0),0),0),0),0),0)</f>
        <v>0</v>
      </c>
      <c r="D81" s="36">
        <f>IF(D79="Matrah Artırımında Bulunmak İstiyor",IF('7326 Hesaplama'!D18="Aylık",IF(D80&lt;=0,IF('7326 Hesaplama'!D19&gt;='7326 Hesaplama'!D20,IF(('7326 Hesaplama'!D20/'7326 Hesaplama'!D19)&gt;=0.25,IF('7326 Hesaplama'!D21='7326 Hesaplama'!D20,'7326 Hesaplama'!D27/'7326 Hesaplama'!D20*'7326 Hesaplama'!D19,0),0),0),0),0),0)</f>
        <v>0</v>
      </c>
      <c r="E81" s="36">
        <f>IF(E79="Matrah Artırımında Bulunmak İstiyor",IF('7326 Hesaplama'!E18="Aylık",IF(E80&lt;=0,IF('7326 Hesaplama'!E19&gt;='7326 Hesaplama'!E20,IF(('7326 Hesaplama'!E20/'7326 Hesaplama'!E19)&gt;=0.25,IF('7326 Hesaplama'!E21='7326 Hesaplama'!E20,'7326 Hesaplama'!E27/'7326 Hesaplama'!E20*'7326 Hesaplama'!E19,0),0),0),0),0),0)</f>
        <v>0</v>
      </c>
      <c r="F81" s="36">
        <f>IF(F79="Matrah Artırımında Bulunmak İstiyor",IF('7326 Hesaplama'!F18="Aylık",IF(F80&lt;=0,IF('7326 Hesaplama'!F19&gt;='7326 Hesaplama'!F20,IF(('7326 Hesaplama'!F20/'7326 Hesaplama'!F19)&gt;=0.25,IF('7326 Hesaplama'!F21='7326 Hesaplama'!F20,'7326 Hesaplama'!F27/'7326 Hesaplama'!F20*'7326 Hesaplama'!F19,0),0),0),0),0),0)</f>
        <v>0</v>
      </c>
      <c r="G81" s="246"/>
      <c r="H81" s="111"/>
      <c r="J81" s="110"/>
    </row>
    <row r="82" spans="1:37" ht="22.5" x14ac:dyDescent="0.25">
      <c r="A82" s="26" t="s">
        <v>165</v>
      </c>
      <c r="B82" s="36">
        <f>IF(B79="Matrah Artırımında Bulunmak İstiyor",IF('7326 Hesaplama'!B18="Aylık",IF(B81&lt;=0,IF('7326 Hesaplama'!B21&gt;0,IF(('7326 Hesaplama'!B20/'7326 Hesaplama'!B19)&lt;=0.25,B74,0),0),0),0),0)</f>
        <v>0</v>
      </c>
      <c r="C82" s="36">
        <f>IF(C79="Matrah Artırımında Bulunmak İstiyor",IF('7326 Hesaplama'!C18="Aylık",IF(C81&lt;=0,IF('7326 Hesaplama'!C21&gt;0,IF(('7326 Hesaplama'!C20/'7326 Hesaplama'!C19)&lt;=0.25,C74,0),0),0),0),0)</f>
        <v>0</v>
      </c>
      <c r="D82" s="36">
        <f>IF(D79="Matrah Artırımında Bulunmak İstiyor",IF('7326 Hesaplama'!D18="Aylık",IF(D81&lt;=0,IF('7326 Hesaplama'!D21&gt;0,IF(('7326 Hesaplama'!D20/'7326 Hesaplama'!D19)&lt;=0.25,D74,0),0),0),0),0)</f>
        <v>0</v>
      </c>
      <c r="E82" s="36">
        <f>IF(E79="Matrah Artırımında Bulunmak İstiyor",IF('7326 Hesaplama'!E18="Aylık",IF(E81&lt;=0,IF('7326 Hesaplama'!E21&gt;0,IF(('7326 Hesaplama'!E20/'7326 Hesaplama'!E19)&lt;=0.25,E74,0),0),0),0),0)</f>
        <v>0</v>
      </c>
      <c r="F82" s="36">
        <f>IF(F79="Matrah Artırımında Bulunmak İstiyor",IF('7326 Hesaplama'!F18="Aylık",IF(F81&lt;=0,IF('7326 Hesaplama'!F21&gt;0,IF(('7326 Hesaplama'!F20/'7326 Hesaplama'!F19)&lt;=0.25,F74,0),0),0),0),0)</f>
        <v>0</v>
      </c>
      <c r="G82" s="246"/>
      <c r="H82" s="111"/>
      <c r="T82" s="112"/>
    </row>
    <row r="83" spans="1:37" ht="22.5" x14ac:dyDescent="0.25">
      <c r="A83" s="26" t="s">
        <v>166</v>
      </c>
      <c r="B83" s="36">
        <f>IF('7326 Hesaplama'!B18="Aylık",IF(LARGE(B80:B82,1)&lt;&gt;0,0,IF(B79="Matrah Artırımında Bulunmak İstiyor",IF('7326 Hesaplama'!B27*0.035&gt;(B74*0.18),'7326 Hesaplama'!B27,B74),0)),0)</f>
        <v>0</v>
      </c>
      <c r="C83" s="36">
        <f>IF('7326 Hesaplama'!C18="Aylık",IF(LARGE(C80:C82,1)&lt;&gt;0,0,IF(C79="Matrah Artırımında Bulunmak İstiyor",IF('7326 Hesaplama'!C27*0.03&gt;(C74*0.18),'7326 Hesaplama'!C27,C74),0)),0)</f>
        <v>0</v>
      </c>
      <c r="D83" s="36">
        <f>IF('7326 Hesaplama'!D18="Aylık",IF(LARGE(D80:D82,1)&lt;&gt;0,0,IF(D79="Matrah Artırımında Bulunmak İstiyor",IF('7326 Hesaplama'!D27*0.025&gt;(D74*0.18),'7326 Hesaplama'!D27,D74),0)),0)</f>
        <v>0</v>
      </c>
      <c r="E83" s="36">
        <f>IF('7326 Hesaplama'!E18="Aylık",IF(LARGE(E80:E82,1)&lt;&gt;0,0,IF(E79="Matrah Artırımında Bulunmak İstiyor",IF('7326 Hesaplama'!E27*0.02&gt;(E74*0.18),'7326 Hesaplama'!E27,E74),0)),0)</f>
        <v>0</v>
      </c>
      <c r="F83" s="36">
        <f>IF('7326 Hesaplama'!F18="Aylık",IF(LARGE(F80:F82,1)&lt;&gt;0,0,IF(F79="Matrah Artırımında Bulunmak İstiyor",IF('7326 Hesaplama'!F27*0.015&gt;(F74*0.18),'7326 Hesaplama'!F27,F74),0)),0)</f>
        <v>0</v>
      </c>
      <c r="G83" s="246"/>
      <c r="H83" s="111"/>
      <c r="S83" s="112"/>
      <c r="T83" s="112"/>
      <c r="U83" s="112"/>
      <c r="V83" s="112"/>
    </row>
    <row r="84" spans="1:37" ht="22.5" x14ac:dyDescent="0.25">
      <c r="A84" s="26" t="s">
        <v>136</v>
      </c>
      <c r="B84" s="36">
        <f>IF(B79="Matrah Artırımında Bulunmak İstiyor",IF('7326 Hesaplama'!B18="3 Aylık",IF('7326 Hesaplama'!B20&gt;=1,IF('7326 Hesaplama'!B21&gt;0,'7326 Hesaplama'!B27/'7326 Hesaplama'!B21*4,0),0),0),0)</f>
        <v>0</v>
      </c>
      <c r="C84" s="36">
        <f>IF(C79="Matrah Artırımında Bulunmak İstiyor",IF('7326 Hesaplama'!C18="3 Aylık",IF('7326 Hesaplama'!C20&gt;=1,IF('7326 Hesaplama'!C21&gt;0,'7326 Hesaplama'!C27/'7326 Hesaplama'!C21*4,0),0),0),0)</f>
        <v>0</v>
      </c>
      <c r="D84" s="36">
        <f>IF(D79="Matrah Artırımında Bulunmak İstiyor",IF('7326 Hesaplama'!D18="3 Aylık",IF('7326 Hesaplama'!D20&gt;=1,IF('7326 Hesaplama'!D21&gt;0,'7326 Hesaplama'!D27/'7326 Hesaplama'!D21*4,0),0),0),0)</f>
        <v>0</v>
      </c>
      <c r="E84" s="36">
        <f>IF(E79="Matrah Artırımında Bulunmak İstiyor",IF('7326 Hesaplama'!E18="3 Aylık",IF('7326 Hesaplama'!E20&gt;=1,IF('7326 Hesaplama'!E21&gt;0,'7326 Hesaplama'!E27/'7326 Hesaplama'!E21*4,0),0),0),0)</f>
        <v>0</v>
      </c>
      <c r="F84" s="36">
        <f>IF(F79="Matrah Artırımında Bulunmak İstiyor",IF('7326 Hesaplama'!F18="3 Aylık",IF('7326 Hesaplama'!F20&gt;=1,IF('7326 Hesaplama'!F21&gt;0,'7326 Hesaplama'!F27/'7326 Hesaplama'!F21*4,0),0),0),0)</f>
        <v>0</v>
      </c>
      <c r="G84" s="246"/>
      <c r="H84" s="111"/>
      <c r="S84" s="112"/>
      <c r="T84" s="112"/>
    </row>
    <row r="85" spans="1:37" ht="33.75" x14ac:dyDescent="0.25">
      <c r="A85" s="26" t="s">
        <v>167</v>
      </c>
      <c r="B85" s="36">
        <f>IF(B79="Matrah Artırımında Bulunmak İstiyor",IF('7326 Hesaplama'!B18="3 Aylık",IF('7326 Hesaplama'!B20=0,B74,0),0),0)</f>
        <v>0</v>
      </c>
      <c r="C85" s="36">
        <f>IF(C79="Matrah Artırımında Bulunmak İstiyor",IF('7326 Hesaplama'!C18="3 Aylık",IF('7326 Hesaplama'!C20=0,C74,0),0),0)</f>
        <v>0</v>
      </c>
      <c r="D85" s="36">
        <f>IF(D79="Matrah Artırımında Bulunmak İstiyor",IF('7326 Hesaplama'!D18="3 Aylık",IF('7326 Hesaplama'!D20=0,D74,0),0),0)</f>
        <v>0</v>
      </c>
      <c r="E85" s="36">
        <f>IF(E79="Matrah Artırımında Bulunmak İstiyor",IF('7326 Hesaplama'!E18="3 Aylık",IF('7326 Hesaplama'!E20=0,E74,0),0),0)</f>
        <v>0</v>
      </c>
      <c r="F85" s="36">
        <f>IF(F79="Matrah Artırımında Bulunmak İstiyor",IF('7326 Hesaplama'!F18="3 Aylık",IF('7326 Hesaplama'!F20=0,F74,0),0),0)</f>
        <v>0</v>
      </c>
      <c r="G85" s="246"/>
      <c r="H85" s="111"/>
      <c r="T85" s="112"/>
    </row>
    <row r="86" spans="1:37" ht="45" x14ac:dyDescent="0.25">
      <c r="A86" s="26" t="s">
        <v>168</v>
      </c>
      <c r="B86" s="36">
        <f>IF(B79="Matrah Artırımında Bulunmak İstiyor",IF(LARGE(B84:B85,1)=0,IF('7326 Hesaplama'!B18="3 Aylık",B74,0),0),0)</f>
        <v>0</v>
      </c>
      <c r="C86" s="36">
        <f>IF(C79="Matrah Artırımında Bulunmak İstiyor",IF(LARGE(C84:C85,1)=0,IF('7326 Hesaplama'!C18="3 Aylık",C74,0),0),0)</f>
        <v>0</v>
      </c>
      <c r="D86" s="36">
        <f>IF(D79="Matrah Artırımında Bulunmak İstiyor",IF(LARGE(D84:D85,1)=0,IF('7326 Hesaplama'!D18="3 Aylık",D74,0),0),0)</f>
        <v>0</v>
      </c>
      <c r="E86" s="36">
        <f>IF(E79="Matrah Artırımında Bulunmak İstiyor",IF(LARGE(E84:E85,1)=0,IF('7326 Hesaplama'!E18="3 Aylık",E74,0),0),0)</f>
        <v>0</v>
      </c>
      <c r="F86" s="36">
        <f>IF(F79="Matrah Artırımında Bulunmak İstiyor",IF(LARGE(F84:F85,1)=0,IF('7326 Hesaplama'!F18="3 Aylık",F74,0),0),0)</f>
        <v>0</v>
      </c>
      <c r="G86" s="246"/>
      <c r="H86" s="111"/>
    </row>
    <row r="87" spans="1:37" ht="15" customHeight="1" x14ac:dyDescent="0.25">
      <c r="A87" s="25" t="s">
        <v>67</v>
      </c>
      <c r="B87" s="36">
        <f>LARGE(B80:B86,1)</f>
        <v>0</v>
      </c>
      <c r="C87" s="36">
        <f>LARGE(C80:C86,1)</f>
        <v>0</v>
      </c>
      <c r="D87" s="36">
        <f>LARGE(D80:D86,1)</f>
        <v>0</v>
      </c>
      <c r="E87" s="36">
        <f>LARGE(E80:E86,1)</f>
        <v>0</v>
      </c>
      <c r="F87" s="36">
        <f>LARGE(F80:F86,1)</f>
        <v>0</v>
      </c>
      <c r="G87" s="246"/>
    </row>
    <row r="88" spans="1:37" ht="15" customHeight="1" x14ac:dyDescent="0.25">
      <c r="A88" s="25" t="s">
        <v>68</v>
      </c>
      <c r="B88" s="37">
        <f>IF(B80=B87,0.03,IF(B81=B87,0.03,IF(B84=B87,0.03,IF(B82=B87,0.18,IF(B85=B87,0.18,IF(B86=B87,0.18,IF(B83=B87,IF((B74*0.18)&gt;(B83*0.03),0.18,0.03))))))))</f>
        <v>0.03</v>
      </c>
      <c r="C88" s="37">
        <f>IF(C80=C87,0.03,IF(C81=C87,0.03,IF(C84=C87,0.03,IF(C82=C87,0.18,IF(C85=C87,0.18,IF(C86=C87,0.18,IF(C83=C87,IF((C74*0.18)&gt;(C83*0.03),0.18,0.03))))))))</f>
        <v>0.03</v>
      </c>
      <c r="D88" s="37">
        <f>IF(D80=D87,0.025,IF(D81=D87,0.025,IF(D84=D87,0.025,IF(D82=D87,0.18,IF(D85=D87,0.18,IF(D86=D87,0.18,IF(D83=D87,IF((D74*0.18)&gt;(D83*0.025),0.18,0.025))))))))</f>
        <v>2.5000000000000001E-2</v>
      </c>
      <c r="E88" s="37">
        <f>IF(E80=E87,0.02,IF(E81=E87,0.02,IF(E84=E87,0.02,IF(E82=E87,0.18,IF(E85=E87,0.18,IF(E86=E87,0.18,IF(E83=E87,IF((E74*0.18)&gt;(E83*0.02),0.18,0.02))))))))</f>
        <v>0.02</v>
      </c>
      <c r="F88" s="37">
        <f>IF(F80=F87,0.02,IF(F81=F87,0.02,IF(F84=F87,0.02,IF(F82=F87,0.18,IF(F85=F87,0.18,IF(F86=F87,0.18,IF(F83=F87,IF((F74*0.18)&gt;(F83*0.02),0.18,0.02))))))))</f>
        <v>0.02</v>
      </c>
      <c r="G88" s="246"/>
    </row>
    <row r="89" spans="1:37" s="109" customFormat="1" ht="15" customHeight="1" x14ac:dyDescent="0.25">
      <c r="A89" s="107" t="s">
        <v>63</v>
      </c>
      <c r="B89" s="51">
        <f>B87*B88</f>
        <v>0</v>
      </c>
      <c r="C89" s="51">
        <f>C87*C88</f>
        <v>0</v>
      </c>
      <c r="D89" s="51">
        <f>D87*D88</f>
        <v>0</v>
      </c>
      <c r="E89" s="51">
        <f>E87*E88</f>
        <v>0</v>
      </c>
      <c r="F89" s="51">
        <f>F87*F88</f>
        <v>0</v>
      </c>
      <c r="G89" s="247"/>
      <c r="H89" s="113"/>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row>
    <row r="90" spans="1:37" x14ac:dyDescent="0.25">
      <c r="A90" s="114"/>
      <c r="B90" s="115"/>
      <c r="C90" s="115"/>
      <c r="D90" s="115"/>
      <c r="E90" s="115"/>
      <c r="F90" s="115"/>
      <c r="G90" s="115"/>
    </row>
    <row r="91" spans="1:37" s="109" customFormat="1" ht="27" customHeight="1" x14ac:dyDescent="0.25">
      <c r="A91" s="178" t="s">
        <v>17</v>
      </c>
      <c r="B91" s="179"/>
      <c r="C91" s="179"/>
      <c r="D91" s="179"/>
      <c r="E91" s="179"/>
      <c r="F91" s="179"/>
      <c r="G91" s="180"/>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row>
    <row r="92" spans="1:37" ht="45" x14ac:dyDescent="0.25">
      <c r="A92" s="116" t="s">
        <v>74</v>
      </c>
      <c r="B92" s="169" t="s">
        <v>33</v>
      </c>
      <c r="C92" s="169" t="s">
        <v>34</v>
      </c>
      <c r="D92" s="169" t="s">
        <v>34</v>
      </c>
      <c r="E92" s="169" t="s">
        <v>34</v>
      </c>
      <c r="F92" s="169" t="s">
        <v>34</v>
      </c>
      <c r="G92" s="248" t="s">
        <v>8</v>
      </c>
      <c r="O92" s="117"/>
    </row>
    <row r="93" spans="1:37" ht="12.75" customHeight="1" x14ac:dyDescent="0.25">
      <c r="A93" s="25" t="s">
        <v>71</v>
      </c>
      <c r="B93" s="19">
        <f>IF(B92="Matrah Artırımında Bulunmak İstiyor",IF('7326 Hesaplama'!B30="Aylık",IF('7326 Hesaplama'!B32&gt;=1,'7326 Hesaplama'!B35/'7326 Hesaplama'!B32*'7326 Hesaplama'!B31,IF('7326 Hesaplama'!B33&gt;0,'7326 Hesaplama'!B33*K69,IF('7326 Hesaplama'!B34&gt;0,'7326 Hesaplama'!B34*K69,IF('7326 Hesaplama'!B32=0,IF(AND('7326 Hesaplama'!B33=0,'7326 Hesaplama'!B34=0),2*K69))))),IF('7326 Hesaplama'!B30="3 Aylık",IF('7326 Hesaplama'!B32&gt;=1,'7326 Hesaplama'!B35/'7326 Hesaplama'!B32*'7326 Hesaplama'!B31,IF('7326 Hesaplama'!B33&gt;0,'7326 Hesaplama'!B33*K69,IF('7326 Hesaplama'!B34&gt;0,'7326 Hesaplama'!B34*K69,IF('7326 Hesaplama'!B32=0,IF(AND('7326 Hesaplama'!B33=0,'7326 Hesaplama'!B34=0),2*K69))))))),0)</f>
        <v>0</v>
      </c>
      <c r="C93" s="19">
        <f>IF(C92="Matrah Artırımında Bulunmak İstiyor",IF('7326 Hesaplama'!C30="Aylık",IF('7326 Hesaplama'!C32&gt;=1,'7326 Hesaplama'!C35/'7326 Hesaplama'!C32*'7326 Hesaplama'!C31,IF('7326 Hesaplama'!C33&gt;0,'7326 Hesaplama'!C33*K70,IF('7326 Hesaplama'!C34&gt;0,'7326 Hesaplama'!C34*K70,IF('7326 Hesaplama'!C32=0,IF(AND('7326 Hesaplama'!C33=0,'7326 Hesaplama'!C34=0),2*K70))))),IF('7326 Hesaplama'!C30="3 Aylık",IF('7326 Hesaplama'!C32&gt;=1,'7326 Hesaplama'!C35/'7326 Hesaplama'!C32*'7326 Hesaplama'!C31,IF('7326 Hesaplama'!C33&gt;0,'7326 Hesaplama'!C33*K70,IF('7326 Hesaplama'!C34&gt;0,'7326 Hesaplama'!C34*K70,IF('7326 Hesaplama'!C32=0,IF(AND('7326 Hesaplama'!C33=0,'7326 Hesaplama'!C34=0),2*K70))))))),0)</f>
        <v>0</v>
      </c>
      <c r="D93" s="19">
        <f>IF(D92="Matrah Artırımında Bulunmak İstiyor",IF('7326 Hesaplama'!D30="Aylık",IF('7326 Hesaplama'!D32&gt;=1,'7326 Hesaplama'!D35/'7326 Hesaplama'!D32*'7326 Hesaplama'!D31,IF('7326 Hesaplama'!D33&gt;0,'7326 Hesaplama'!D33*K71,IF('7326 Hesaplama'!D34&gt;0,'7326 Hesaplama'!D34*K71,IF('7326 Hesaplama'!D32=0,IF(AND('7326 Hesaplama'!D33=0,'7326 Hesaplama'!D34=0),2*K71))))),IF('7326 Hesaplama'!D30="3 Aylık",IF('7326 Hesaplama'!D32&gt;=1,'7326 Hesaplama'!D35/'7326 Hesaplama'!D32*'7326 Hesaplama'!D31,IF('7326 Hesaplama'!D33&gt;0,'7326 Hesaplama'!D33*K71,IF('7326 Hesaplama'!D34&gt;0,'7326 Hesaplama'!D34*K71,IF('7326 Hesaplama'!D32=0,IF(AND('7326 Hesaplama'!D33=0,'7326 Hesaplama'!D34=0),2*K71))))))),0)</f>
        <v>0</v>
      </c>
      <c r="E93" s="19">
        <f>IF(E92="Matrah Artırımında Bulunmak İstiyor",IF('7326 Hesaplama'!E30="Aylık",IF('7326 Hesaplama'!E32&gt;=1,'7326 Hesaplama'!E35/'7326 Hesaplama'!E32*'7326 Hesaplama'!E31,IF('7326 Hesaplama'!E33&gt;0,'7326 Hesaplama'!E33*K72,IF('7326 Hesaplama'!E34&gt;0,'7326 Hesaplama'!E34*K72,IF('7326 Hesaplama'!E32=0,IF(AND('7326 Hesaplama'!E33=0,'7326 Hesaplama'!E34=0),2*K72))))),IF('7326 Hesaplama'!E30="3 Aylık",IF('7326 Hesaplama'!E32&gt;=1,'7326 Hesaplama'!E35/'7326 Hesaplama'!E32*'7326 Hesaplama'!E31,IF('7326 Hesaplama'!E33&gt;0,'7326 Hesaplama'!E33*K72,IF('7326 Hesaplama'!E34&gt;0,'7326 Hesaplama'!E34*K72,IF('7326 Hesaplama'!E32=0,IF(AND('7326 Hesaplama'!E33=0,'7326 Hesaplama'!E34=0),2*K72))))))),0)</f>
        <v>0</v>
      </c>
      <c r="F93" s="19">
        <f>IF(F92="Matrah Artırımında Bulunmak İstiyor",IF('7326 Hesaplama'!F30="Aylık",IF('7326 Hesaplama'!F32&gt;=1,'7326 Hesaplama'!F35/'7326 Hesaplama'!F32*'7326 Hesaplama'!F31,IF('7326 Hesaplama'!F33&gt;0,'7326 Hesaplama'!F33*K73,IF('7326 Hesaplama'!F34&gt;0,'7326 Hesaplama'!F34*K73,IF('7326 Hesaplama'!F32=0,IF(AND('7326 Hesaplama'!F33=0,'7326 Hesaplama'!F34=0),2*K73))))),IF('7326 Hesaplama'!F30="3 Aylık",IF('7326 Hesaplama'!F32&gt;=1,'7326 Hesaplama'!F35/'7326 Hesaplama'!F32*'7326 Hesaplama'!F31,IF('7326 Hesaplama'!F33&gt;0,'7326 Hesaplama'!F33*K73,IF('7326 Hesaplama'!F34&gt;0,'7326 Hesaplama'!F34*K73,IF('7326 Hesaplama'!F32=0,IF(AND('7326 Hesaplama'!F33=0,'7326 Hesaplama'!F34=0),2*K73))))))),0)</f>
        <v>0</v>
      </c>
      <c r="G93" s="249">
        <f>SUM(B95:F95)</f>
        <v>0</v>
      </c>
      <c r="O93" s="117"/>
    </row>
    <row r="94" spans="1:37" ht="15" customHeight="1" x14ac:dyDescent="0.25">
      <c r="A94" s="25" t="s">
        <v>36</v>
      </c>
      <c r="B94" s="38">
        <v>0.06</v>
      </c>
      <c r="C94" s="38">
        <v>0.05</v>
      </c>
      <c r="D94" s="38">
        <v>0.04</v>
      </c>
      <c r="E94" s="38">
        <v>0.03</v>
      </c>
      <c r="F94" s="38">
        <v>0.02</v>
      </c>
      <c r="G94" s="250"/>
      <c r="O94" s="117"/>
    </row>
    <row r="95" spans="1:37" ht="15" customHeight="1" x14ac:dyDescent="0.25">
      <c r="A95" s="118" t="s">
        <v>43</v>
      </c>
      <c r="B95" s="52">
        <f>B93*B94</f>
        <v>0</v>
      </c>
      <c r="C95" s="52">
        <f>C93*C94</f>
        <v>0</v>
      </c>
      <c r="D95" s="52">
        <f>D93*D94</f>
        <v>0</v>
      </c>
      <c r="E95" s="52">
        <f>E93*E94</f>
        <v>0</v>
      </c>
      <c r="F95" s="52">
        <f>F93*F94</f>
        <v>0</v>
      </c>
      <c r="G95" s="250"/>
    </row>
    <row r="96" spans="1:37" ht="45" x14ac:dyDescent="0.25">
      <c r="A96" s="116" t="s">
        <v>75</v>
      </c>
      <c r="B96" s="168" t="s">
        <v>34</v>
      </c>
      <c r="C96" s="168" t="s">
        <v>34</v>
      </c>
      <c r="D96" s="168" t="s">
        <v>34</v>
      </c>
      <c r="E96" s="168" t="s">
        <v>34</v>
      </c>
      <c r="F96" s="168" t="s">
        <v>34</v>
      </c>
      <c r="G96" s="250"/>
    </row>
    <row r="97" spans="1:18" ht="15.75" x14ac:dyDescent="0.25">
      <c r="A97" s="119" t="s">
        <v>35</v>
      </c>
      <c r="B97" s="39">
        <f>IF(B96="Matrah Artırımında Bulunmak İstiyor",IF('7326 Hesaplama'!B36&gt;0,'7326 Hesaplama'!B36,L69/2),0)</f>
        <v>0</v>
      </c>
      <c r="C97" s="39">
        <f>IF(C96="Matrah Artırımında Bulunmak İstiyor",IF('7326 Hesaplama'!C36&gt;0,'7326 Hesaplama'!C36,L70/2),0)</f>
        <v>0</v>
      </c>
      <c r="D97" s="39">
        <f>IF(D96="Matrah Artırımında Bulunmak İstiyor",IF('7326 Hesaplama'!D36&gt;0,'7326 Hesaplama'!D36,L71/2),0)</f>
        <v>0</v>
      </c>
      <c r="E97" s="39">
        <f>IF(E96="Matrah Artırımında Bulunmak İstiyor",IF('7326 Hesaplama'!E36&gt;0,'7326 Hesaplama'!E36,L72/2),0)</f>
        <v>0</v>
      </c>
      <c r="F97" s="39">
        <f>IF(F96="Matrah Artırımında Bulunmak İstiyor",IF('7326 Hesaplama'!F36&gt;0,'7326 Hesaplama'!F36,L73/2),0)</f>
        <v>0</v>
      </c>
      <c r="G97" s="250"/>
      <c r="N97" s="120"/>
      <c r="O97" s="120"/>
      <c r="P97" s="120"/>
      <c r="Q97" s="120"/>
      <c r="R97" s="120"/>
    </row>
    <row r="98" spans="1:18" ht="11.25" customHeight="1" x14ac:dyDescent="0.25">
      <c r="A98" s="119" t="s">
        <v>38</v>
      </c>
      <c r="B98" s="40">
        <f>IF('7326 Hesaplama'!B36&gt;0,0.06,0.15)</f>
        <v>0.15</v>
      </c>
      <c r="C98" s="40">
        <f>IF('7326 Hesaplama'!C36&gt;0,0.05,0.15)</f>
        <v>0.15</v>
      </c>
      <c r="D98" s="40">
        <f>IF('7326 Hesaplama'!D36&gt;0,0.04,0.15)</f>
        <v>0.15</v>
      </c>
      <c r="E98" s="40">
        <f>IF('7326 Hesaplama'!E36&gt;0,0.03,0.15)</f>
        <v>0.15</v>
      </c>
      <c r="F98" s="40">
        <f>IF('7326 Hesaplama'!F36&gt;0,0.02,0.15)</f>
        <v>0.15</v>
      </c>
      <c r="G98" s="250"/>
      <c r="N98" s="112"/>
      <c r="O98" s="112"/>
      <c r="P98" s="112"/>
      <c r="Q98" s="112"/>
      <c r="R98" s="112"/>
    </row>
    <row r="99" spans="1:18" ht="12.75" customHeight="1" x14ac:dyDescent="0.25">
      <c r="A99" s="118" t="s">
        <v>44</v>
      </c>
      <c r="B99" s="52">
        <f>B97*B98</f>
        <v>0</v>
      </c>
      <c r="C99" s="52">
        <f>C97*C98</f>
        <v>0</v>
      </c>
      <c r="D99" s="52">
        <f>D97*D98</f>
        <v>0</v>
      </c>
      <c r="E99" s="52">
        <f>E97*E98</f>
        <v>0</v>
      </c>
      <c r="F99" s="52">
        <f>F97*F98</f>
        <v>0</v>
      </c>
      <c r="G99" s="250"/>
    </row>
    <row r="100" spans="1:18" ht="45" x14ac:dyDescent="0.25">
      <c r="A100" s="116" t="s">
        <v>80</v>
      </c>
      <c r="B100" s="169" t="s">
        <v>34</v>
      </c>
      <c r="C100" s="169" t="s">
        <v>34</v>
      </c>
      <c r="D100" s="169" t="s">
        <v>34</v>
      </c>
      <c r="E100" s="169" t="s">
        <v>34</v>
      </c>
      <c r="F100" s="169" t="s">
        <v>34</v>
      </c>
      <c r="G100" s="250"/>
    </row>
    <row r="101" spans="1:18" ht="11.25" customHeight="1" x14ac:dyDescent="0.25">
      <c r="A101" s="119" t="s">
        <v>84</v>
      </c>
      <c r="B101" s="39">
        <f>IF(B100="Matrah Artırımında Bulunmak İstiyor",IF('7326 Hesaplama'!B37&gt;0,'7326 Hesaplama'!B37,M69),0)</f>
        <v>0</v>
      </c>
      <c r="C101" s="39">
        <f>IF(C100="Matrah Artırımında Bulunmak İstiyor",IF('7326 Hesaplama'!C37&gt;0,'7326 Hesaplama'!C37,M70),0)</f>
        <v>0</v>
      </c>
      <c r="D101" s="39">
        <f>IF(D100="Matrah Artırımında Bulunmak İstiyor",IF('7326 Hesaplama'!D37&gt;0,'7326 Hesaplama'!D37,M71),0)</f>
        <v>0</v>
      </c>
      <c r="E101" s="39">
        <f>IF(E100="Matrah Artırımında Bulunmak İstiyor",IF('7326 Hesaplama'!E37&gt;0,'7326 Hesaplama'!E37,M72),0)</f>
        <v>0</v>
      </c>
      <c r="F101" s="39">
        <f>IF(F100="Matrah Artırımında Bulunmak İstiyor",IF('7326 Hesaplama'!F37&gt;0,'7326 Hesaplama'!F37,M73),0)</f>
        <v>0</v>
      </c>
      <c r="G101" s="250"/>
    </row>
    <row r="102" spans="1:18" ht="11.25" customHeight="1" x14ac:dyDescent="0.25">
      <c r="A102" s="119" t="s">
        <v>40</v>
      </c>
      <c r="B102" s="40">
        <f>IF('7326 Hesaplama'!B37&gt;0,0.01,0.03)</f>
        <v>0.03</v>
      </c>
      <c r="C102" s="40">
        <f>IF('7326 Hesaplama'!C37&gt;0,0.01,0.03)</f>
        <v>0.03</v>
      </c>
      <c r="D102" s="40">
        <f>IF('7326 Hesaplama'!D37&gt;0,0.01,0.03)</f>
        <v>0.03</v>
      </c>
      <c r="E102" s="40">
        <f>IF('7326 Hesaplama'!E37&gt;0,0.01,0.03)</f>
        <v>0.03</v>
      </c>
      <c r="F102" s="40">
        <f>IF('7326 Hesaplama'!F37&gt;0,0.01,0.03)</f>
        <v>0.03</v>
      </c>
      <c r="G102" s="250"/>
    </row>
    <row r="103" spans="1:18" ht="12.75" customHeight="1" x14ac:dyDescent="0.25">
      <c r="A103" s="118" t="s">
        <v>46</v>
      </c>
      <c r="B103" s="52">
        <f>B101*B102</f>
        <v>0</v>
      </c>
      <c r="C103" s="52">
        <f>C101*C102</f>
        <v>0</v>
      </c>
      <c r="D103" s="52">
        <f>D101*D102</f>
        <v>0</v>
      </c>
      <c r="E103" s="52">
        <f>E101*E102</f>
        <v>0</v>
      </c>
      <c r="F103" s="52">
        <f>F101*F102</f>
        <v>0</v>
      </c>
      <c r="G103" s="250"/>
    </row>
    <row r="104" spans="1:18" ht="45" x14ac:dyDescent="0.25">
      <c r="A104" s="116" t="s">
        <v>79</v>
      </c>
      <c r="B104" s="169" t="s">
        <v>34</v>
      </c>
      <c r="C104" s="169" t="s">
        <v>34</v>
      </c>
      <c r="D104" s="169" t="s">
        <v>34</v>
      </c>
      <c r="E104" s="169" t="s">
        <v>34</v>
      </c>
      <c r="F104" s="169" t="s">
        <v>34</v>
      </c>
      <c r="G104" s="250"/>
    </row>
    <row r="105" spans="1:18" ht="15" customHeight="1" x14ac:dyDescent="0.25">
      <c r="A105" s="119" t="s">
        <v>85</v>
      </c>
      <c r="B105" s="39">
        <f>IF(B104="Matrah Artırımında Bulunmak İstiyor",IF('7326 Hesaplama'!B38&gt;0,'7326 Hesaplama'!B38,18095/5),0)</f>
        <v>0</v>
      </c>
      <c r="C105" s="39">
        <f>IF(C104="Matrah Artırımında Bulunmak İstiyor",IF('7326 Hesaplama'!C43&gt;0,'7326 Hesaplama'!C43,19155/5),0)</f>
        <v>0</v>
      </c>
      <c r="D105" s="39">
        <f>IF(D104="Matrah Artırımında Bulunmak İstiyor",IF('7326 Hesaplama'!D43&gt;0,'7326 Hesaplama'!D43,20344/5),0)</f>
        <v>0</v>
      </c>
      <c r="E105" s="39">
        <f>IF(E104="Matrah Artırımında Bulunmak İstiyor",IF('7326 Hesaplama'!E43&gt;0,'7326 Hesaplama'!E43,21636/5),0)</f>
        <v>0</v>
      </c>
      <c r="F105" s="39">
        <f>IF(F104="Matrah Artırımında Bulunmak İstiyor",IF('7326 Hesaplama'!F43&gt;0,'7326 Hesaplama'!F43,24525/5),0)</f>
        <v>0</v>
      </c>
      <c r="G105" s="250"/>
    </row>
    <row r="106" spans="1:18" ht="15" customHeight="1" x14ac:dyDescent="0.25">
      <c r="A106" s="119" t="s">
        <v>39</v>
      </c>
      <c r="B106" s="40">
        <f>IF('7326 Hesaplama'!B38&gt;0,0.06,0.15)</f>
        <v>0.15</v>
      </c>
      <c r="C106" s="40">
        <f>IF('7326 Hesaplama'!C38&gt;0,0.05,0.15)</f>
        <v>0.15</v>
      </c>
      <c r="D106" s="40">
        <f>IF('7326 Hesaplama'!D38&gt;0,0.04,0.15)</f>
        <v>0.15</v>
      </c>
      <c r="E106" s="40">
        <f>IF('7326 Hesaplama'!E38&gt;0,0.03,0.15)</f>
        <v>0.15</v>
      </c>
      <c r="F106" s="40">
        <f>IF('7326 Hesaplama'!F38&gt;0,0.02,0.15)</f>
        <v>0.15</v>
      </c>
      <c r="G106" s="250"/>
    </row>
    <row r="107" spans="1:18" ht="15" customHeight="1" x14ac:dyDescent="0.25">
      <c r="A107" s="118" t="s">
        <v>45</v>
      </c>
      <c r="B107" s="52">
        <f>B105*B106</f>
        <v>0</v>
      </c>
      <c r="C107" s="52">
        <f>C105*C106</f>
        <v>0</v>
      </c>
      <c r="D107" s="52">
        <f>D105*D106</f>
        <v>0</v>
      </c>
      <c r="E107" s="52">
        <f>E105*E106</f>
        <v>0</v>
      </c>
      <c r="F107" s="52">
        <f>F105*F106</f>
        <v>0</v>
      </c>
      <c r="G107" s="250"/>
    </row>
    <row r="108" spans="1:18" ht="45" x14ac:dyDescent="0.25">
      <c r="A108" s="121" t="s">
        <v>81</v>
      </c>
      <c r="B108" s="168" t="s">
        <v>34</v>
      </c>
      <c r="C108" s="168" t="s">
        <v>34</v>
      </c>
      <c r="D108" s="168" t="s">
        <v>34</v>
      </c>
      <c r="E108" s="168" t="s">
        <v>34</v>
      </c>
      <c r="F108" s="168" t="s">
        <v>34</v>
      </c>
      <c r="G108" s="250"/>
    </row>
    <row r="109" spans="1:18" ht="33.75" x14ac:dyDescent="0.25">
      <c r="A109" s="26" t="s">
        <v>97</v>
      </c>
      <c r="B109" s="39">
        <f>IF(B108="Matrah Artırımında Bulunmak İstiyor",IF('7326 Hesaplama'!B40&gt;0,'7326 Hesaplama'!B40*0.01*0.25,18095*0.02),0)</f>
        <v>0</v>
      </c>
      <c r="C109" s="39">
        <f>IF(C108="Matrah Artırımında Bulunmak İstiyor",IF('7326 Hesaplama'!C40&gt;0,'7326 Hesaplama'!C40*0.01*0.25,19155*0.02),0)</f>
        <v>0</v>
      </c>
      <c r="D109" s="39">
        <f>IF(D108="Matrah Artırımında Bulunmak İstiyor",IF('7326 Hesaplama'!D40&gt;0,'7326 Hesaplama'!D40*0.01*0.25,20344*0.02),0)</f>
        <v>0</v>
      </c>
      <c r="E109" s="39">
        <f>IF(E108="Matrah Artırımında Bulunmak İstiyor",IF('7326 Hesaplama'!E40&gt;0,'7326 Hesaplama'!E40*0.01*0.25,21636*0.02),0)</f>
        <v>0</v>
      </c>
      <c r="F109" s="39">
        <f>IF(F108="Matrah Artırımında Bulunmak İstiyor",IF('7326 Hesaplama'!F40&gt;0,'7326 Hesaplama'!F40*0.01*0.25,24525*0.02),0)</f>
        <v>0</v>
      </c>
      <c r="G109" s="250"/>
    </row>
    <row r="110" spans="1:18" ht="33.75" x14ac:dyDescent="0.25">
      <c r="A110" s="26" t="s">
        <v>98</v>
      </c>
      <c r="B110" s="39">
        <f>IF(B108="Matrah Artırımında Bulunmak İstiyor",IF('7326 Hesaplama'!B41&gt;0,'7326 Hesaplama'!B41*0.02*0.25,18095*0.02),0)</f>
        <v>0</v>
      </c>
      <c r="C110" s="39">
        <f>IF(C108="Matrah Artırımında Bulunmak İstiyor",IF('7326 Hesaplama'!C41&gt;0,'7326 Hesaplama'!C41*0.02*0.25,19155*0.02),0)</f>
        <v>0</v>
      </c>
      <c r="D110" s="39">
        <f>IF(D108="Matrah Artırımında Bulunmak İstiyor",IF('7326 Hesaplama'!D41&gt;0,'7326 Hesaplama'!D41*0.02*0.25,20344*0.02),0)</f>
        <v>0</v>
      </c>
      <c r="E110" s="39">
        <f>IF(E108="Matrah Artırımında Bulunmak İstiyor",IF('7326 Hesaplama'!E41&gt;0,'7326 Hesaplama'!E41*0.02*0.25,21636*0.02),0)</f>
        <v>0</v>
      </c>
      <c r="F110" s="39">
        <f>IF(F108="Matrah Artırımında Bulunmak İstiyor",IF('7326 Hesaplama'!F41&gt;0,'7326 Hesaplama'!F41*0.02*0.25,24525*0.02),0)</f>
        <v>0</v>
      </c>
      <c r="G110" s="250"/>
    </row>
    <row r="111" spans="1:18" ht="33.75" x14ac:dyDescent="0.25">
      <c r="A111" s="26" t="s">
        <v>99</v>
      </c>
      <c r="B111" s="39">
        <f>IF(B108="Matrah Artırımında Bulunmak İstiyor",IF('7326 Hesaplama'!B42&gt;0,'7326 Hesaplama'!B42*0.02*0.25,18095*0.02),0)</f>
        <v>0</v>
      </c>
      <c r="C111" s="39">
        <f>IF(C108="Matrah Artırımında Bulunmak İstiyor",IF('7326 Hesaplama'!C42&gt;0,'7326 Hesaplama'!C42*0.02*0.25,19155*0.02),0)</f>
        <v>0</v>
      </c>
      <c r="D111" s="39">
        <f>IF(D108="Matrah Artırımında Bulunmak İstiyor",IF('7326 Hesaplama'!D42&gt;0,'7326 Hesaplama'!D42*0.02*0.25,20344*0.02),0)</f>
        <v>0</v>
      </c>
      <c r="E111" s="39">
        <f>IF(E108="Matrah Artırımında Bulunmak İstiyor",IF('7326 Hesaplama'!E42&gt;0,'7326 Hesaplama'!E42*0.02*0.25,21636*0.02),0)</f>
        <v>0</v>
      </c>
      <c r="F111" s="39">
        <f>IF(F108="Matrah Artırımında Bulunmak İstiyor",IF('7326 Hesaplama'!F42&gt;0,'7326 Hesaplama'!F42*0.02*0.25,24525*0.02),0)</f>
        <v>0</v>
      </c>
      <c r="G111" s="250"/>
    </row>
    <row r="112" spans="1:18" ht="33.75" x14ac:dyDescent="0.25">
      <c r="A112" s="26" t="s">
        <v>100</v>
      </c>
      <c r="B112" s="39">
        <f>IF(B108="Matrah Artırımında Bulunmak İstiyor",IF('7326 Hesaplama'!B43&gt;0,'7326 Hesaplama'!B43*0.04*0.25,18095*0.02),0)</f>
        <v>0</v>
      </c>
      <c r="C112" s="39">
        <f>IF(C108="Matrah Artırımında Bulunmak İstiyor",IF('7326 Hesaplama'!C43&gt;0,'7326 Hesaplama'!C43*0.04*0.25,19155*0.02),0)</f>
        <v>0</v>
      </c>
      <c r="D112" s="39">
        <f>IF(D108="Matrah Artırımında Bulunmak İstiyor",IF('7326 Hesaplama'!D43&gt;0,'7326 Hesaplama'!D43*0.04*0.25,20344*0.02),0)</f>
        <v>0</v>
      </c>
      <c r="E112" s="39">
        <f>IF(E108="Matrah Artırımında Bulunmak İstiyor",IF('7326 Hesaplama'!E43&gt;0,'7326 Hesaplama'!E43*0.04*0.25,21636*0.02),0)</f>
        <v>0</v>
      </c>
      <c r="F112" s="39">
        <f>IF(F108="Matrah Artırımında Bulunmak İstiyor",IF('7326 Hesaplama'!F43&gt;0,'7326 Hesaplama'!F43*0.04*0.25,24525*0.02),0)</f>
        <v>0</v>
      </c>
      <c r="G112" s="250"/>
    </row>
    <row r="113" spans="1:7" ht="33.75" x14ac:dyDescent="0.25">
      <c r="A113" s="26" t="s">
        <v>101</v>
      </c>
      <c r="B113" s="39">
        <f>IF(B108="Matrah Artırımında Bulunmak İstiyor",IF('7326 Hesaplama'!B44&gt;0,'7326 Hesaplama'!B44*0.02*0.25,18095*0.02),0)</f>
        <v>0</v>
      </c>
      <c r="C113" s="39">
        <f>IF(C108="Matrah Artırımında Bulunmak İstiyor",IF('7326 Hesaplama'!C44&gt;0,'7326 Hesaplama'!C44*0.02*0.25,19155*0.02),0)</f>
        <v>0</v>
      </c>
      <c r="D113" s="39">
        <f>IF(D108="Matrah Artırımında Bulunmak İstiyor",IF('7326 Hesaplama'!D44&gt;0,'7326 Hesaplama'!D44*0.02*0.25,20344*0.02),0)</f>
        <v>0</v>
      </c>
      <c r="E113" s="39">
        <f>IF(E108="Matrah Artırımında Bulunmak İstiyor",IF('7326 Hesaplama'!E44&gt;0,'7326 Hesaplama'!E44*0.02*0.25,21636*0.02),0)</f>
        <v>0</v>
      </c>
      <c r="F113" s="39">
        <f>IF(F108="Matrah Artırımında Bulunmak İstiyor",IF('7326 Hesaplama'!F44&gt;0,'7326 Hesaplama'!F44*0.02*0.25,24525*0.02),0)</f>
        <v>0</v>
      </c>
      <c r="G113" s="250"/>
    </row>
    <row r="114" spans="1:7" ht="22.5" x14ac:dyDescent="0.25">
      <c r="A114" s="26" t="s">
        <v>102</v>
      </c>
      <c r="B114" s="39">
        <f>IF(B108="Matrah Artırımında Bulunmak İstiyor",IF('7326 Hesaplama'!B45&gt;0,'7326 Hesaplama'!B45*0.04*0.25,18095*0.02),0)</f>
        <v>0</v>
      </c>
      <c r="C114" s="39">
        <f>IF(C108="Matrah Artırımında Bulunmak İstiyor",IF('7326 Hesaplama'!C45&gt;0,'7326 Hesaplama'!C45*0.04*0.25,19155*0.02),0)</f>
        <v>0</v>
      </c>
      <c r="D114" s="39">
        <f>IF(D108="Matrah Artırımında Bulunmak İstiyor",IF('7326 Hesaplama'!D45&gt;0,'7326 Hesaplama'!D45*0.04*0.25,20344*0.02),0)</f>
        <v>0</v>
      </c>
      <c r="E114" s="39">
        <f>IF(E108="Matrah Artırımında Bulunmak İstiyor",IF('7326 Hesaplama'!E45&gt;0,'7326 Hesaplama'!E45*0.04*0.25,21636*0.02),0)</f>
        <v>0</v>
      </c>
      <c r="F114" s="39">
        <f>IF(F108="Matrah Artırımında Bulunmak İstiyor",IF('7326 Hesaplama'!F45&gt;0,'7326 Hesaplama'!F45*0.04*0.25,24525*0.02),0)</f>
        <v>0</v>
      </c>
      <c r="G114" s="250"/>
    </row>
    <row r="115" spans="1:7" ht="25.5" x14ac:dyDescent="0.25">
      <c r="A115" s="122" t="s">
        <v>103</v>
      </c>
      <c r="B115" s="52">
        <f>SUM(B109:B114)</f>
        <v>0</v>
      </c>
      <c r="C115" s="52">
        <f>SUM(C109:C114)</f>
        <v>0</v>
      </c>
      <c r="D115" s="52">
        <f>SUM(D109:D114)</f>
        <v>0</v>
      </c>
      <c r="E115" s="52">
        <f>SUM(E109:E114)</f>
        <v>0</v>
      </c>
      <c r="F115" s="52">
        <f>SUM(F109:F114)</f>
        <v>0</v>
      </c>
      <c r="G115" s="250"/>
    </row>
    <row r="116" spans="1:7" ht="45" x14ac:dyDescent="0.25">
      <c r="A116" s="121" t="s">
        <v>82</v>
      </c>
      <c r="B116" s="169" t="s">
        <v>34</v>
      </c>
      <c r="C116" s="169" t="s">
        <v>34</v>
      </c>
      <c r="D116" s="169" t="s">
        <v>34</v>
      </c>
      <c r="E116" s="169" t="s">
        <v>34</v>
      </c>
      <c r="F116" s="169" t="s">
        <v>34</v>
      </c>
      <c r="G116" s="250"/>
    </row>
    <row r="117" spans="1:7" ht="33.75" x14ac:dyDescent="0.25">
      <c r="A117" s="123" t="s">
        <v>104</v>
      </c>
      <c r="B117" s="39">
        <f>IF(B116="Matrah Artırımında Bulunmak İstiyor",IF('7326 Hesaplama'!B47&gt;0,'7326 Hesaplama'!B47*0.02*0.25,18095*0.05),0)</f>
        <v>0</v>
      </c>
      <c r="C117" s="39">
        <f>IF(C116="Matrah Artırımında Bulunmak İstiyor",IF('7326 Hesaplama'!C47&gt;0,'7326 Hesaplama'!C47*0.02*0.25,19155*0.05),0)</f>
        <v>0</v>
      </c>
      <c r="D117" s="39">
        <f>IF(D116="Matrah Artırımında Bulunmak İstiyor",IF('7326 Hesaplama'!D47&gt;0,'7326 Hesaplama'!D47*0.02*0.25,20344*0.05),0)</f>
        <v>0</v>
      </c>
      <c r="E117" s="39">
        <f>IF(E116="Matrah Artırımında Bulunmak İstiyor",IF('7326 Hesaplama'!E47&gt;0,'7326 Hesaplama'!E47*0.02*0.25,21636*0.05),0)</f>
        <v>0</v>
      </c>
      <c r="F117" s="39">
        <f>IF(F116="Matrah Artırımında Bulunmak İstiyor",IF('7326 Hesaplama'!F47&gt;0,'7326 Hesaplama'!F47*0.02*0.25,24525*0.05),0)</f>
        <v>0</v>
      </c>
      <c r="G117" s="250"/>
    </row>
    <row r="118" spans="1:7" ht="22.5" x14ac:dyDescent="0.25">
      <c r="A118" s="123" t="s">
        <v>105</v>
      </c>
      <c r="B118" s="39">
        <f>IF(B116="Matrah Artırımında Bulunmak İstiyor",IF('7326 Hesaplama'!B48&gt;0,'7326 Hesaplama'!B48*0.02*0.25,18095*0.05),0)</f>
        <v>0</v>
      </c>
      <c r="C118" s="39">
        <f>IF(C116="Matrah Artırımında Bulunmak İstiyor",IF('7326 Hesaplama'!C48&gt;0,'7326 Hesaplama'!C48*0.02*0.25,19155*0.05),0)</f>
        <v>0</v>
      </c>
      <c r="D118" s="39">
        <f>IF(D116="Matrah Artırımında Bulunmak İstiyor",IF('7326 Hesaplama'!D48&gt;0,'7326 Hesaplama'!D48*0.02*0.25,20344*0.05),0)</f>
        <v>0</v>
      </c>
      <c r="E118" s="39">
        <f>IF(E116="Matrah Artırımında Bulunmak İstiyor",IF('7326 Hesaplama'!E48&gt;0,'7326 Hesaplama'!E48*0.02*0.25,21636*0.05),0)</f>
        <v>0</v>
      </c>
      <c r="F118" s="39">
        <f>IF(F116="Matrah Artırımında Bulunmak İstiyor",IF('7326 Hesaplama'!F48&gt;0,'7326 Hesaplama'!F48*0.02*0.25,24525*0.05),0)</f>
        <v>0</v>
      </c>
      <c r="G118" s="250"/>
    </row>
    <row r="119" spans="1:7" ht="22.5" x14ac:dyDescent="0.25">
      <c r="A119" s="123" t="s">
        <v>106</v>
      </c>
      <c r="B119" s="39">
        <f>IF(B116="Matrah Artırımında Bulunmak İstiyor",IF('7326 Hesaplama'!B49&gt;0,'7326 Hesaplama'!B49*0.05*0.25,18095*0.05),0)</f>
        <v>0</v>
      </c>
      <c r="C119" s="39">
        <f>IF(C116="Matrah Artırımında Bulunmak İstiyor",IF('7326 Hesaplama'!C49&gt;0,'7326 Hesaplama'!C49*0.05*0.25,19155*0.05),0)</f>
        <v>0</v>
      </c>
      <c r="D119" s="39">
        <f>IF(D116="Matrah Artırımında Bulunmak İstiyor",IF('7326 Hesaplama'!D49&gt;0,'7326 Hesaplama'!D49*0.05*0.25,20344*0.05),0)</f>
        <v>0</v>
      </c>
      <c r="E119" s="39">
        <f>IF(E116="Matrah Artırımında Bulunmak İstiyor",IF('7326 Hesaplama'!E49&gt;0,'7326 Hesaplama'!E49*0.05*0.25,21636*0.05),0)</f>
        <v>0</v>
      </c>
      <c r="F119" s="39">
        <f>IF(F116="Matrah Artırımında Bulunmak İstiyor",IF('7326 Hesaplama'!F49&gt;0,'7326 Hesaplama'!F49*0.05*0.25,24525*0.05),0)</f>
        <v>0</v>
      </c>
      <c r="G119" s="250"/>
    </row>
    <row r="120" spans="1:7" ht="22.5" x14ac:dyDescent="0.25">
      <c r="A120" s="123" t="s">
        <v>107</v>
      </c>
      <c r="B120" s="39">
        <f>IF(B116="Matrah Artırımında Bulunmak İstiyor",IF('7326 Hesaplama'!B50&gt;0,'7326 Hesaplama'!B50*0.1*0.25,18095*0.05),0)</f>
        <v>0</v>
      </c>
      <c r="C120" s="39">
        <f>IF(C116="Matrah Artırımında Bulunmak İstiyor",IF('7326 Hesaplama'!C50&gt;0,'7326 Hesaplama'!C50*0.1*0.25,19155*0.05),0)</f>
        <v>0</v>
      </c>
      <c r="D120" s="39">
        <f>IF(D116="Matrah Artırımında Bulunmak İstiyor",IF('7326 Hesaplama'!D50&gt;0,'7326 Hesaplama'!D50*0.1*0.25,20344*0.05),0)</f>
        <v>0</v>
      </c>
      <c r="E120" s="39">
        <f>IF(E116="Matrah Artırımında Bulunmak İstiyor",IF('7326 Hesaplama'!E50&gt;0,'7326 Hesaplama'!E50*0.1*0.25,21636*0.05),0)</f>
        <v>0</v>
      </c>
      <c r="F120" s="39">
        <f>IF(F116="Matrah Artırımında Bulunmak İstiyor",IF('7326 Hesaplama'!F50&gt;0,'7326 Hesaplama'!F50*0.1*0.25,24525*0.05),0)</f>
        <v>0</v>
      </c>
      <c r="G120" s="250"/>
    </row>
    <row r="121" spans="1:7" ht="25.5" x14ac:dyDescent="0.25">
      <c r="A121" s="122" t="s">
        <v>108</v>
      </c>
      <c r="B121" s="52">
        <f>SUM(B117:B120)</f>
        <v>0</v>
      </c>
      <c r="C121" s="52">
        <f>SUM(C117:C120)</f>
        <v>0</v>
      </c>
      <c r="D121" s="52">
        <f>SUM(D117:D120)</f>
        <v>0</v>
      </c>
      <c r="E121" s="52">
        <f>SUM(E117:E120)</f>
        <v>0</v>
      </c>
      <c r="F121" s="52">
        <f>SUM(F117:F120)</f>
        <v>0</v>
      </c>
      <c r="G121" s="250"/>
    </row>
    <row r="122" spans="1:7" ht="33.75" x14ac:dyDescent="0.25">
      <c r="A122" s="124" t="s">
        <v>131</v>
      </c>
      <c r="B122" s="170" t="s">
        <v>33</v>
      </c>
      <c r="C122" s="170" t="s">
        <v>33</v>
      </c>
      <c r="D122" s="170" t="s">
        <v>33</v>
      </c>
      <c r="E122" s="170" t="s">
        <v>33</v>
      </c>
      <c r="F122" s="170" t="s">
        <v>33</v>
      </c>
      <c r="G122" s="250"/>
    </row>
    <row r="123" spans="1:7" ht="15.75" customHeight="1" x14ac:dyDescent="0.25">
      <c r="A123" s="119" t="s">
        <v>54</v>
      </c>
      <c r="B123" s="41">
        <f>IF('7326 Hesaplama'!B11="Tevkifat Beyan Edildi",IF('7326 Hesaplama'!B52='7326 Hesaplama'!B54,'7326 Hesaplama'!B55*B71,('7326 Hesaplama'!B55-'7326 Hesaplama'!B53)*B71),0)</f>
        <v>0</v>
      </c>
      <c r="C123" s="41">
        <f>IF('7326 Hesaplama'!C11="Tevkifat Beyan Edildi",IF('7326 Hesaplama'!C52='7326 Hesaplama'!C54,'7326 Hesaplama'!C55*C71,('7326 Hesaplama'!C55-'7326 Hesaplama'!C53)*C71),0)</f>
        <v>0</v>
      </c>
      <c r="D123" s="41">
        <f>IF('7326 Hesaplama'!D11="Tevkifat Beyan Edildi",IF('7326 Hesaplama'!D52='7326 Hesaplama'!D54,'7326 Hesaplama'!D55*D71,('7326 Hesaplama'!D55-'7326 Hesaplama'!D53)*D71),0)</f>
        <v>0</v>
      </c>
      <c r="E123" s="41">
        <f>IF('7326 Hesaplama'!E11="Tevkifat Beyan Edildi",IF('7326 Hesaplama'!E52='7326 Hesaplama'!E54,'7326 Hesaplama'!E55*E71,('7326 Hesaplama'!E55-'7326 Hesaplama'!E53)*E71),0)</f>
        <v>0</v>
      </c>
      <c r="F123" s="41">
        <f>IF('7326 Hesaplama'!F11="Tevkifat Beyan Edildi",IF('7326 Hesaplama'!F52='7326 Hesaplama'!F54,'7326 Hesaplama'!F55*F71,('7326 Hesaplama'!F55-'7326 Hesaplama'!F53)*F71),0)</f>
        <v>0</v>
      </c>
      <c r="G123" s="250"/>
    </row>
    <row r="124" spans="1:7" ht="15.75" customHeight="1" x14ac:dyDescent="0.25">
      <c r="A124" s="125" t="s">
        <v>51</v>
      </c>
      <c r="B124" s="41">
        <f>IF('7326 Hesaplama'!B10="GVK Geçici 61. Madde Yat. İnd. Yararlanılmadı",0,IF('7326 Hesaplama'!B11="Tevkifat Beyan Edildi",0,IF('7326 Hesaplama'!B11="Tevkifat Beyan Edilmedi",IF(('7326 Hesaplama'!B54-'7326 Hesaplama'!B52)&lt;B73/2,B73/2,'7326 Hesaplama'!B54-'7326 Hesaplama'!B52),0)))</f>
        <v>0</v>
      </c>
      <c r="C124" s="41">
        <f>IF('7326 Hesaplama'!C10="GVK Geçici 61. Madde Yat. İnd. Yararlanılmadı",0,IF('7326 Hesaplama'!C11="Tevkifat Beyan Edildi",0,IF('7326 Hesaplama'!C11="Tevkifat Beyan Edilmedi",IF(('7326 Hesaplama'!C54-'7326 Hesaplama'!C52)&lt;C73/2,C73/2,'7326 Hesaplama'!C54-'7326 Hesaplama'!C52),0)))</f>
        <v>0</v>
      </c>
      <c r="D124" s="41">
        <f>IF('7326 Hesaplama'!D10="GVK Geçici 61. Madde Yat. İnd. Yararlanılmadı",0,IF('7326 Hesaplama'!D11="Tevkifat Beyan Edildi",0,IF('7326 Hesaplama'!D11="Tevkifat Beyan Edilmedi",IF(('7326 Hesaplama'!D54-'7326 Hesaplama'!D52)&lt;D73/2,D73/2,'7326 Hesaplama'!D54-'7326 Hesaplama'!D52),0)))</f>
        <v>0</v>
      </c>
      <c r="E124" s="41">
        <f>IF('7326 Hesaplama'!E10="GVK Geçici 61. Madde Yat. İnd. Yararlanılmadı",0,IF('7326 Hesaplama'!E11="Tevkifat Beyan Edildi",0,IF('7326 Hesaplama'!E11="Tevkifat Beyan Edilmedi",IF(('7326 Hesaplama'!E54-'7326 Hesaplama'!E52)&lt;E73/2,E73/2,'7326 Hesaplama'!E54-'7326 Hesaplama'!E52),0)))</f>
        <v>0</v>
      </c>
      <c r="F124" s="41">
        <f>IF('7326 Hesaplama'!F10="GVK Geçici 61. Madde Yat. İnd. Yararlanılmadı",0,IF('7326 Hesaplama'!F11="Tevkifat Beyan Edildi",0,IF('7326 Hesaplama'!F11="Tevkifat Beyan Edilmedi",IF(('7326 Hesaplama'!F54-'7326 Hesaplama'!F52)&lt;F73/2,F73/2,'7326 Hesaplama'!F54-'7326 Hesaplama'!F52),0)))</f>
        <v>0</v>
      </c>
      <c r="G124" s="250"/>
    </row>
    <row r="125" spans="1:7" ht="15.75" customHeight="1" x14ac:dyDescent="0.25">
      <c r="A125" s="119" t="s">
        <v>53</v>
      </c>
      <c r="B125" s="40">
        <v>0.15</v>
      </c>
      <c r="C125" s="40">
        <v>0.15</v>
      </c>
      <c r="D125" s="40">
        <v>0.15</v>
      </c>
      <c r="E125" s="40">
        <v>0.15</v>
      </c>
      <c r="F125" s="40">
        <v>0.15</v>
      </c>
      <c r="G125" s="250"/>
    </row>
    <row r="126" spans="1:7" ht="15.75" customHeight="1" x14ac:dyDescent="0.25">
      <c r="A126" s="118" t="s">
        <v>52</v>
      </c>
      <c r="B126" s="52">
        <f>IF('7326 Hesaplama'!B11="Tevkifat Beyan Edildi",'7326 Hesaplama'!B123,'7326 Hesaplama'!B124*'7326 Hesaplama'!B125)</f>
        <v>0</v>
      </c>
      <c r="C126" s="52">
        <f>IF('7326 Hesaplama'!C11="Tevkifat Beyan Edildi",'7326 Hesaplama'!C123,'7326 Hesaplama'!C124*'7326 Hesaplama'!C125)</f>
        <v>0</v>
      </c>
      <c r="D126" s="52">
        <f>IF('7326 Hesaplama'!D11="Tevkifat Beyan Edildi",'7326 Hesaplama'!D123,'7326 Hesaplama'!D124*'7326 Hesaplama'!D125)</f>
        <v>0</v>
      </c>
      <c r="E126" s="52">
        <f>IF('7326 Hesaplama'!E11="Tevkifat Beyan Edildi",'7326 Hesaplama'!E123,'7326 Hesaplama'!E124*'7326 Hesaplama'!E125)</f>
        <v>0</v>
      </c>
      <c r="F126" s="52">
        <f>IF('7326 Hesaplama'!F11="Tevkifat Beyan Edildi",'7326 Hesaplama'!F123,'7326 Hesaplama'!F124*'7326 Hesaplama'!F125)</f>
        <v>0</v>
      </c>
      <c r="G126" s="250"/>
    </row>
    <row r="127" spans="1:7" ht="20.25" customHeight="1" x14ac:dyDescent="0.25">
      <c r="A127" s="126" t="s">
        <v>0</v>
      </c>
      <c r="B127" s="53">
        <f>B95+B99+B107+B103+B115+B121+B126</f>
        <v>0</v>
      </c>
      <c r="C127" s="53">
        <f t="shared" ref="C127:F127" si="7">C95+C99+C107+C103+C115+C121+C126</f>
        <v>0</v>
      </c>
      <c r="D127" s="53">
        <f t="shared" si="7"/>
        <v>0</v>
      </c>
      <c r="E127" s="53">
        <f t="shared" si="7"/>
        <v>0</v>
      </c>
      <c r="F127" s="53">
        <f t="shared" si="7"/>
        <v>0</v>
      </c>
      <c r="G127" s="251"/>
    </row>
    <row r="128" spans="1:7" x14ac:dyDescent="0.25"/>
    <row r="129" spans="1:37" x14ac:dyDescent="0.25"/>
    <row r="130" spans="1:37" s="109" customFormat="1" ht="27" customHeight="1" x14ac:dyDescent="0.25">
      <c r="A130" s="178" t="s">
        <v>120</v>
      </c>
      <c r="B130" s="179"/>
      <c r="C130" s="179"/>
      <c r="D130" s="179"/>
      <c r="E130" s="179"/>
      <c r="F130" s="179"/>
      <c r="G130" s="180"/>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row>
    <row r="131" spans="1:37" ht="47.25" customHeight="1" x14ac:dyDescent="0.25">
      <c r="A131" s="254" t="s">
        <v>109</v>
      </c>
      <c r="B131" s="127" t="s">
        <v>122</v>
      </c>
      <c r="C131" s="127" t="s">
        <v>114</v>
      </c>
      <c r="D131" s="127" t="s">
        <v>117</v>
      </c>
      <c r="E131" s="127" t="s">
        <v>118</v>
      </c>
      <c r="F131" s="127" t="s">
        <v>116</v>
      </c>
      <c r="G131" s="127" t="s">
        <v>119</v>
      </c>
    </row>
    <row r="132" spans="1:37" ht="20.25" customHeight="1" x14ac:dyDescent="0.25">
      <c r="A132" s="255" t="s">
        <v>29</v>
      </c>
      <c r="B132" s="19">
        <f>'7326 Hesaplama'!B58</f>
        <v>0</v>
      </c>
      <c r="C132" s="151"/>
      <c r="D132" s="20">
        <f>IF('7326 Hesaplama'!B58&gt;0,IF(C132=18,0.1,IF(C132=8,0.04,IF(C132=1,0.005))),0)</f>
        <v>0</v>
      </c>
      <c r="E132" s="162"/>
      <c r="F132" s="19">
        <f>IF(B132&gt;0,B132*D132,0)</f>
        <v>0</v>
      </c>
      <c r="G132" s="19">
        <f>IF(E132&lt;&gt;0,B132*E132,0)</f>
        <v>0</v>
      </c>
      <c r="H132" s="128"/>
      <c r="I132" s="128"/>
      <c r="J132" s="128"/>
    </row>
    <row r="133" spans="1:37" ht="20.25" customHeight="1" x14ac:dyDescent="0.25">
      <c r="A133" s="255" t="s">
        <v>121</v>
      </c>
      <c r="B133" s="19">
        <f>'7326 Hesaplama'!B59</f>
        <v>0</v>
      </c>
      <c r="C133" s="151"/>
      <c r="D133" s="20">
        <f>IF('7326 Hesaplama'!B59&gt;0,IF(C133=18,0.1,IF(C133=8,0.04,IF(C133=1,0.005))),0)</f>
        <v>0</v>
      </c>
      <c r="E133" s="162"/>
      <c r="F133" s="19">
        <f>IF(B133&gt;0,B133*D133,0)</f>
        <v>0</v>
      </c>
      <c r="G133" s="19">
        <f>IF(E133&lt;&gt;0,B133*E133,0)</f>
        <v>0</v>
      </c>
    </row>
    <row r="134" spans="1:37" ht="20.25" customHeight="1" x14ac:dyDescent="0.25">
      <c r="A134" s="255" t="s">
        <v>115</v>
      </c>
      <c r="B134" s="19">
        <f>'7326 Hesaplama'!B60</f>
        <v>0</v>
      </c>
      <c r="C134" s="151"/>
      <c r="D134" s="20">
        <f>IF('7326 Hesaplama'!B60&gt;0,IF(C134=18,0.1,IF(C134=8,0.04,IF(C134=1,0.005))),0)</f>
        <v>0</v>
      </c>
      <c r="E134" s="162"/>
      <c r="F134" s="19">
        <f>IF(B134&gt;0,B134*D134,0)</f>
        <v>0</v>
      </c>
      <c r="G134" s="19">
        <f>IF(E134&lt;&gt;0,B134*E134,0)</f>
        <v>0</v>
      </c>
    </row>
    <row r="135" spans="1:37" ht="20.25" customHeight="1" x14ac:dyDescent="0.25">
      <c r="A135" s="129" t="s">
        <v>0</v>
      </c>
      <c r="B135" s="54">
        <f>SUM(B132:B134)</f>
        <v>0</v>
      </c>
      <c r="C135" s="55"/>
      <c r="D135" s="55"/>
      <c r="E135" s="54"/>
      <c r="F135" s="54">
        <f>SUM(F132:F134)</f>
        <v>0</v>
      </c>
      <c r="G135" s="54">
        <f>SUM(G132:G134)</f>
        <v>0</v>
      </c>
    </row>
    <row r="136" spans="1:37" x14ac:dyDescent="0.25"/>
    <row r="137" spans="1:37" x14ac:dyDescent="0.25"/>
    <row r="138" spans="1:37" s="109" customFormat="1" ht="27" customHeight="1" x14ac:dyDescent="0.25">
      <c r="A138" s="253" t="s">
        <v>128</v>
      </c>
      <c r="B138" s="252" t="s">
        <v>122</v>
      </c>
      <c r="C138" s="252" t="s">
        <v>113</v>
      </c>
      <c r="D138" s="252" t="s">
        <v>13</v>
      </c>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row>
    <row r="139" spans="1:37" ht="22.5" customHeight="1" x14ac:dyDescent="0.25">
      <c r="A139" s="255" t="s">
        <v>31</v>
      </c>
      <c r="B139" s="19">
        <f>'7326 Hesaplama'!B63</f>
        <v>0</v>
      </c>
      <c r="C139" s="20">
        <v>0.03</v>
      </c>
      <c r="D139" s="19">
        <f>B139*C139</f>
        <v>0</v>
      </c>
    </row>
    <row r="140" spans="1:37" ht="22.5" customHeight="1" x14ac:dyDescent="0.25">
      <c r="A140" s="255" t="s">
        <v>129</v>
      </c>
      <c r="B140" s="19">
        <f>'7326 Hesaplama'!B64</f>
        <v>0</v>
      </c>
      <c r="C140" s="20">
        <v>0.03</v>
      </c>
      <c r="D140" s="19">
        <f>B140*C140</f>
        <v>0</v>
      </c>
    </row>
    <row r="141" spans="1:37" ht="22.5" customHeight="1" x14ac:dyDescent="0.25">
      <c r="A141" s="255" t="s">
        <v>123</v>
      </c>
      <c r="B141" s="19">
        <f>'7326 Hesaplama'!B65</f>
        <v>0</v>
      </c>
      <c r="C141" s="20">
        <v>0.03</v>
      </c>
      <c r="D141" s="19">
        <f>B141*C141</f>
        <v>0</v>
      </c>
    </row>
    <row r="142" spans="1:37" ht="22.5" customHeight="1" x14ac:dyDescent="0.25">
      <c r="A142" s="129" t="s">
        <v>0</v>
      </c>
      <c r="B142" s="54">
        <f>SUM(B139:B141)</f>
        <v>0</v>
      </c>
      <c r="C142" s="54"/>
      <c r="D142" s="54">
        <f>SUM(D139:D141)</f>
        <v>0</v>
      </c>
    </row>
    <row r="143" spans="1:37" x14ac:dyDescent="0.25"/>
    <row r="144" spans="1:37" x14ac:dyDescent="0.25"/>
    <row r="145" spans="1:5" ht="23.25" x14ac:dyDescent="0.25">
      <c r="A145" s="172" t="s">
        <v>162</v>
      </c>
      <c r="B145" s="172"/>
      <c r="C145" s="172"/>
      <c r="D145" s="172"/>
    </row>
    <row r="146" spans="1:5" x14ac:dyDescent="0.25"/>
    <row r="147" spans="1:5" ht="15" x14ac:dyDescent="0.25">
      <c r="A147" s="24" t="s">
        <v>21</v>
      </c>
      <c r="B147" s="130"/>
      <c r="C147" s="131"/>
      <c r="D147" s="131"/>
      <c r="E147" s="131"/>
    </row>
    <row r="148" spans="1:5" x14ac:dyDescent="0.25">
      <c r="A148" s="132">
        <f>+'7326 Hesaplama'!B69</f>
        <v>2016</v>
      </c>
      <c r="B148" s="42">
        <f>IF(AND('7326 Hesaplama'!B70=0,'7326 Hesaplama'!B68="Matrah Artırımında Bulunmak İstemiyor"),0,'7326 Hesaplama'!B76)</f>
        <v>0</v>
      </c>
      <c r="C148" s="110"/>
      <c r="D148" s="110"/>
      <c r="E148" s="110"/>
    </row>
    <row r="149" spans="1:5" x14ac:dyDescent="0.25">
      <c r="A149" s="132">
        <f>+'7326 Hesaplama'!C69</f>
        <v>2017</v>
      </c>
      <c r="B149" s="42">
        <f>IF(AND('7326 Hesaplama'!C70=0,'7326 Hesaplama'!C68="Matrah Artırımında Bulunmak İstemiyor"),0,'7326 Hesaplama'!C76)</f>
        <v>0</v>
      </c>
      <c r="C149" s="110"/>
      <c r="D149" s="110"/>
      <c r="E149" s="110"/>
    </row>
    <row r="150" spans="1:5" x14ac:dyDescent="0.25">
      <c r="A150" s="132">
        <f>+'7326 Hesaplama'!D69</f>
        <v>2018</v>
      </c>
      <c r="B150" s="42">
        <f>IF(AND('7326 Hesaplama'!D70=0,'7326 Hesaplama'!D68="Matrah Artırımında Bulunmak İstemiyor"),0,'7326 Hesaplama'!D76)</f>
        <v>0</v>
      </c>
      <c r="C150" s="110"/>
      <c r="D150" s="110"/>
      <c r="E150" s="110"/>
    </row>
    <row r="151" spans="1:5" x14ac:dyDescent="0.25">
      <c r="A151" s="132">
        <f>+'7326 Hesaplama'!E69</f>
        <v>2019</v>
      </c>
      <c r="B151" s="42">
        <f>IF(AND('7326 Hesaplama'!E70=0,'7326 Hesaplama'!E68="Matrah Artırımında Bulunmak İstemiyor"),0,'7326 Hesaplama'!E76)</f>
        <v>0</v>
      </c>
      <c r="C151" s="110"/>
      <c r="D151" s="110"/>
      <c r="E151" s="110"/>
    </row>
    <row r="152" spans="1:5" x14ac:dyDescent="0.25">
      <c r="A152" s="132">
        <f>+'7326 Hesaplama'!F69</f>
        <v>2020</v>
      </c>
      <c r="B152" s="42">
        <f>IF(AND('7326 Hesaplama'!F70=0,'7326 Hesaplama'!F68="Matrah Artırımında Bulunmak İstemiyor"),0,'7326 Hesaplama'!F76)</f>
        <v>0</v>
      </c>
      <c r="C152" s="110"/>
      <c r="D152" s="110"/>
      <c r="E152" s="110"/>
    </row>
    <row r="153" spans="1:5" ht="12.75" x14ac:dyDescent="0.25">
      <c r="A153" s="133" t="s">
        <v>0</v>
      </c>
      <c r="B153" s="43">
        <f>SUM(B148:B152)</f>
        <v>0</v>
      </c>
      <c r="C153" s="110"/>
      <c r="D153" s="110"/>
      <c r="E153" s="110"/>
    </row>
    <row r="154" spans="1:5" ht="15" x14ac:dyDescent="0.25">
      <c r="A154" s="24" t="s">
        <v>144</v>
      </c>
      <c r="B154" s="130"/>
      <c r="C154" s="131"/>
      <c r="D154" s="131"/>
      <c r="E154" s="131"/>
    </row>
    <row r="155" spans="1:5" x14ac:dyDescent="0.25">
      <c r="A155" s="132">
        <f>+A148</f>
        <v>2016</v>
      </c>
      <c r="B155" s="44">
        <f>'7326 Hesaplama'!B89</f>
        <v>0</v>
      </c>
      <c r="C155" s="110"/>
      <c r="D155" s="110"/>
      <c r="E155" s="110"/>
    </row>
    <row r="156" spans="1:5" x14ac:dyDescent="0.25">
      <c r="A156" s="134">
        <f>+A155+1</f>
        <v>2017</v>
      </c>
      <c r="B156" s="44">
        <f>'7326 Hesaplama'!C89</f>
        <v>0</v>
      </c>
      <c r="C156" s="110"/>
      <c r="D156" s="110"/>
      <c r="E156" s="110"/>
    </row>
    <row r="157" spans="1:5" x14ac:dyDescent="0.25">
      <c r="A157" s="135">
        <f>+A156+1</f>
        <v>2018</v>
      </c>
      <c r="B157" s="44">
        <f>'7326 Hesaplama'!D89</f>
        <v>0</v>
      </c>
      <c r="C157" s="110"/>
      <c r="D157" s="110"/>
      <c r="E157" s="110"/>
    </row>
    <row r="158" spans="1:5" x14ac:dyDescent="0.25">
      <c r="A158" s="134">
        <f>+A157+1</f>
        <v>2019</v>
      </c>
      <c r="B158" s="44">
        <f>'7326 Hesaplama'!E89</f>
        <v>0</v>
      </c>
      <c r="C158" s="110"/>
      <c r="D158" s="110"/>
      <c r="E158" s="110"/>
    </row>
    <row r="159" spans="1:5" x14ac:dyDescent="0.25">
      <c r="A159" s="135">
        <f>+A158+1</f>
        <v>2020</v>
      </c>
      <c r="B159" s="44">
        <f>'7326 Hesaplama'!F89</f>
        <v>0</v>
      </c>
      <c r="C159" s="110"/>
      <c r="D159" s="110"/>
      <c r="E159" s="110"/>
    </row>
    <row r="160" spans="1:5" ht="12.75" x14ac:dyDescent="0.25">
      <c r="A160" s="133" t="s">
        <v>0</v>
      </c>
      <c r="B160" s="43">
        <f>SUM(B155:B159)</f>
        <v>0</v>
      </c>
      <c r="C160" s="110"/>
      <c r="D160" s="110"/>
      <c r="E160" s="110"/>
    </row>
    <row r="161" spans="1:5" ht="15" x14ac:dyDescent="0.25">
      <c r="A161" s="24" t="s">
        <v>22</v>
      </c>
      <c r="B161" s="130"/>
      <c r="C161" s="131"/>
      <c r="D161" s="131"/>
      <c r="E161" s="131"/>
    </row>
    <row r="162" spans="1:5" x14ac:dyDescent="0.25">
      <c r="A162" s="132">
        <f>+A155</f>
        <v>2016</v>
      </c>
      <c r="B162" s="44">
        <f>'7326 Hesaplama'!B127</f>
        <v>0</v>
      </c>
      <c r="C162" s="110"/>
      <c r="D162" s="110"/>
      <c r="E162" s="110"/>
    </row>
    <row r="163" spans="1:5" x14ac:dyDescent="0.25">
      <c r="A163" s="134">
        <f>+A162+1</f>
        <v>2017</v>
      </c>
      <c r="B163" s="44">
        <f>'7326 Hesaplama'!C127</f>
        <v>0</v>
      </c>
      <c r="C163" s="110"/>
      <c r="D163" s="110"/>
      <c r="E163" s="110"/>
    </row>
    <row r="164" spans="1:5" x14ac:dyDescent="0.25">
      <c r="A164" s="135">
        <f>+A163+1</f>
        <v>2018</v>
      </c>
      <c r="B164" s="44">
        <f>'7326 Hesaplama'!D127</f>
        <v>0</v>
      </c>
      <c r="C164" s="110"/>
      <c r="D164" s="110"/>
      <c r="E164" s="110"/>
    </row>
    <row r="165" spans="1:5" x14ac:dyDescent="0.25">
      <c r="A165" s="134">
        <f>+A164+1</f>
        <v>2019</v>
      </c>
      <c r="B165" s="44">
        <f>'7326 Hesaplama'!E127</f>
        <v>0</v>
      </c>
      <c r="C165" s="110"/>
      <c r="D165" s="110"/>
      <c r="E165" s="110"/>
    </row>
    <row r="166" spans="1:5" x14ac:dyDescent="0.25">
      <c r="A166" s="135">
        <f>+A165+1</f>
        <v>2020</v>
      </c>
      <c r="B166" s="44">
        <f>'7326 Hesaplama'!F127</f>
        <v>0</v>
      </c>
      <c r="C166" s="110"/>
      <c r="D166" s="110"/>
      <c r="E166" s="110"/>
    </row>
    <row r="167" spans="1:5" ht="12.75" x14ac:dyDescent="0.25">
      <c r="A167" s="133" t="s">
        <v>0</v>
      </c>
      <c r="B167" s="43">
        <f>SUM(B162:B166)</f>
        <v>0</v>
      </c>
      <c r="C167" s="110"/>
      <c r="D167" s="110"/>
      <c r="E167" s="110"/>
    </row>
    <row r="168" spans="1:5" ht="12.75" x14ac:dyDescent="0.25">
      <c r="A168" s="136" t="s">
        <v>28</v>
      </c>
      <c r="B168" s="45">
        <f>B153+B160+B167</f>
        <v>0</v>
      </c>
      <c r="C168" s="110"/>
      <c r="D168" s="110"/>
      <c r="E168" s="110"/>
    </row>
    <row r="169" spans="1:5" x14ac:dyDescent="0.25">
      <c r="A169" s="137"/>
      <c r="B169" s="46"/>
      <c r="C169" s="110"/>
      <c r="D169" s="110"/>
      <c r="E169" s="110"/>
    </row>
    <row r="170" spans="1:5" ht="15" x14ac:dyDescent="0.25">
      <c r="A170" s="24" t="s">
        <v>125</v>
      </c>
      <c r="B170" s="130"/>
      <c r="C170" s="131"/>
      <c r="D170" s="131"/>
      <c r="E170" s="131"/>
    </row>
    <row r="171" spans="1:5" x14ac:dyDescent="0.25">
      <c r="A171" s="138" t="s">
        <v>116</v>
      </c>
      <c r="B171" s="47">
        <f>'7326 Hesaplama'!F135</f>
        <v>0</v>
      </c>
      <c r="C171" s="110"/>
      <c r="D171" s="110"/>
      <c r="E171" s="110"/>
    </row>
    <row r="172" spans="1:5" x14ac:dyDescent="0.25">
      <c r="A172" s="138" t="s">
        <v>126</v>
      </c>
      <c r="B172" s="47">
        <f>'7326 Hesaplama'!G135</f>
        <v>0</v>
      </c>
      <c r="C172" s="110"/>
      <c r="D172" s="110"/>
      <c r="E172" s="110"/>
    </row>
    <row r="173" spans="1:5" ht="12.75" x14ac:dyDescent="0.25">
      <c r="A173" s="133" t="s">
        <v>0</v>
      </c>
      <c r="B173" s="43">
        <f>SUM(B171:B172)</f>
        <v>0</v>
      </c>
      <c r="C173" s="110"/>
      <c r="D173" s="110"/>
      <c r="E173" s="110"/>
    </row>
    <row r="174" spans="1:5" x14ac:dyDescent="0.25">
      <c r="A174" s="138"/>
      <c r="B174" s="47"/>
      <c r="C174" s="110"/>
      <c r="D174" s="110"/>
      <c r="E174" s="110"/>
    </row>
    <row r="175" spans="1:5" ht="15" x14ac:dyDescent="0.25">
      <c r="A175" s="24" t="s">
        <v>127</v>
      </c>
      <c r="B175" s="130"/>
      <c r="C175" s="131"/>
      <c r="D175" s="131"/>
      <c r="E175" s="131"/>
    </row>
    <row r="176" spans="1:5" x14ac:dyDescent="0.25">
      <c r="A176" s="139" t="s">
        <v>23</v>
      </c>
      <c r="B176" s="44">
        <f>'7326 Hesaplama'!D139</f>
        <v>0</v>
      </c>
      <c r="C176" s="110"/>
      <c r="D176" s="110"/>
      <c r="E176" s="110"/>
    </row>
    <row r="177" spans="1:6" x14ac:dyDescent="0.25">
      <c r="A177" s="140" t="s">
        <v>24</v>
      </c>
      <c r="B177" s="44">
        <f>'7326 Hesaplama'!D140</f>
        <v>0</v>
      </c>
      <c r="C177" s="110"/>
      <c r="D177" s="110"/>
      <c r="E177" s="110"/>
    </row>
    <row r="178" spans="1:6" x14ac:dyDescent="0.25">
      <c r="A178" s="141" t="s">
        <v>130</v>
      </c>
      <c r="B178" s="44">
        <f>'7326 Hesaplama'!D141</f>
        <v>0</v>
      </c>
      <c r="C178" s="110"/>
      <c r="D178" s="110"/>
      <c r="E178" s="110"/>
    </row>
    <row r="179" spans="1:6" ht="12.75" x14ac:dyDescent="0.25">
      <c r="A179" s="133" t="s">
        <v>0</v>
      </c>
      <c r="B179" s="43">
        <f>SUM(B176:B178)</f>
        <v>0</v>
      </c>
      <c r="C179" s="110"/>
      <c r="D179" s="110"/>
      <c r="E179" s="110"/>
    </row>
    <row r="180" spans="1:6" x14ac:dyDescent="0.25">
      <c r="A180" s="142"/>
      <c r="B180" s="44"/>
      <c r="C180" s="110"/>
      <c r="D180" s="110"/>
      <c r="E180" s="110"/>
    </row>
    <row r="181" spans="1:6" ht="15" x14ac:dyDescent="0.25">
      <c r="A181" s="24" t="s">
        <v>18</v>
      </c>
      <c r="B181" s="130"/>
      <c r="C181" s="131"/>
      <c r="D181" s="131"/>
      <c r="E181" s="131"/>
    </row>
    <row r="182" spans="1:6" x14ac:dyDescent="0.25">
      <c r="A182" s="143" t="s">
        <v>19</v>
      </c>
      <c r="B182" s="165"/>
      <c r="C182" s="110"/>
      <c r="D182" s="110"/>
      <c r="E182" s="110"/>
    </row>
    <row r="183" spans="1:6" x14ac:dyDescent="0.25">
      <c r="A183" s="144" t="s">
        <v>48</v>
      </c>
      <c r="B183" s="165"/>
      <c r="C183" s="110"/>
      <c r="D183" s="110"/>
      <c r="E183" s="110"/>
    </row>
    <row r="184" spans="1:6" x14ac:dyDescent="0.25">
      <c r="A184" s="145" t="s">
        <v>49</v>
      </c>
      <c r="B184" s="166"/>
      <c r="C184" s="110"/>
      <c r="D184" s="110"/>
      <c r="E184" s="110"/>
    </row>
    <row r="185" spans="1:6" x14ac:dyDescent="0.25">
      <c r="A185" s="146"/>
      <c r="B185" s="110"/>
      <c r="C185" s="110"/>
      <c r="D185" s="110"/>
      <c r="E185" s="110"/>
    </row>
    <row r="186" spans="1:6" ht="15" x14ac:dyDescent="0.25">
      <c r="A186" s="24" t="s">
        <v>159</v>
      </c>
      <c r="B186" s="24"/>
      <c r="C186" s="24" t="s">
        <v>15</v>
      </c>
      <c r="D186" s="24" t="s">
        <v>59</v>
      </c>
      <c r="E186" s="177" t="s">
        <v>25</v>
      </c>
      <c r="F186" s="177"/>
    </row>
    <row r="187" spans="1:6" ht="27.75" customHeight="1" x14ac:dyDescent="0.25">
      <c r="A187" s="147" t="s">
        <v>41</v>
      </c>
      <c r="B187" s="163" t="s">
        <v>141</v>
      </c>
      <c r="C187" s="42">
        <f>IF(B187="Evet",B168,0)</f>
        <v>0</v>
      </c>
      <c r="D187" s="48">
        <f>B168</f>
        <v>0</v>
      </c>
      <c r="E187" s="173" t="s">
        <v>145</v>
      </c>
      <c r="F187" s="174"/>
    </row>
    <row r="188" spans="1:6" ht="27.75" customHeight="1" x14ac:dyDescent="0.25">
      <c r="A188" s="148" t="s">
        <v>26</v>
      </c>
      <c r="B188" s="164" t="s">
        <v>140</v>
      </c>
      <c r="C188" s="49">
        <f>IF(B188="Evet",(B168*1.045)/6,0)</f>
        <v>0</v>
      </c>
      <c r="D188" s="50">
        <f>C188*6</f>
        <v>0</v>
      </c>
      <c r="E188" s="175" t="s">
        <v>146</v>
      </c>
      <c r="F188" s="176"/>
    </row>
    <row r="189" spans="1:6" ht="35.25" customHeight="1" x14ac:dyDescent="0.25">
      <c r="A189" s="24" t="s">
        <v>160</v>
      </c>
      <c r="B189" s="167" t="s">
        <v>27</v>
      </c>
      <c r="C189" s="167" t="s">
        <v>27</v>
      </c>
      <c r="D189" s="24">
        <f>B173</f>
        <v>0</v>
      </c>
      <c r="E189" s="241" t="s">
        <v>147</v>
      </c>
      <c r="F189" s="241"/>
    </row>
    <row r="190" spans="1:6" ht="35.25" customHeight="1" x14ac:dyDescent="0.25">
      <c r="A190" s="24" t="s">
        <v>161</v>
      </c>
      <c r="B190" s="167" t="s">
        <v>27</v>
      </c>
      <c r="C190" s="167" t="s">
        <v>27</v>
      </c>
      <c r="D190" s="24">
        <f>B179</f>
        <v>0</v>
      </c>
      <c r="E190" s="241" t="s">
        <v>147</v>
      </c>
      <c r="F190" s="241"/>
    </row>
    <row r="191" spans="1:6" x14ac:dyDescent="0.25"/>
    <row r="192" spans="1:6" x14ac:dyDescent="0.25"/>
  </sheetData>
  <sheetProtection algorithmName="SHA-512" hashValue="vZcpWy4B89yfe/0CSNpVX7baeZ2aCzcPM76k4429zLSPGZ49QYjfZvhJexLkaXlJlJzO3SSSZofpRD6M9Zj0rA==" saltValue="82ZhvTwzp24sqieWtiOBfw==" spinCount="100000" sheet="1" objects="1" scenarios="1"/>
  <dataConsolidate/>
  <mergeCells count="15">
    <mergeCell ref="A130:G130"/>
    <mergeCell ref="A4:F4"/>
    <mergeCell ref="A68:A69"/>
    <mergeCell ref="A91:G91"/>
    <mergeCell ref="A67:G67"/>
    <mergeCell ref="G68:G69"/>
    <mergeCell ref="G70:G76"/>
    <mergeCell ref="G80:G89"/>
    <mergeCell ref="G93:G127"/>
    <mergeCell ref="A145:D145"/>
    <mergeCell ref="E187:F187"/>
    <mergeCell ref="E188:F188"/>
    <mergeCell ref="E189:F189"/>
    <mergeCell ref="E190:F190"/>
    <mergeCell ref="E186:F186"/>
  </mergeCells>
  <dataValidations count="10">
    <dataValidation type="list" allowBlank="1" showInputMessage="1" showErrorMessage="1" sqref="B30:F30 B18:F18" xr:uid="{00000000-0002-0000-0000-000000000000}">
      <formula1>"Aylık,3 Aylık"</formula1>
    </dataValidation>
    <dataValidation type="list" allowBlank="1" showInputMessage="1" showErrorMessage="1" sqref="B9:F9" xr:uid="{00000000-0002-0000-0000-000002000000}">
      <mc:AlternateContent xmlns:x12ac="http://schemas.microsoft.com/office/spreadsheetml/2011/1/ac" xmlns:mc="http://schemas.openxmlformats.org/markup-compatibility/2006">
        <mc:Choice Requires="x12ac">
          <x12ac:list>Bey. Süresinde Verilip/Vergiler Süresinde Ödenmiş,"Bey. Süresinde Verilmemiş ve/veya Vergiler Süresinde Ödenmemiş, Borç Yapılandırılmasından Yararlanılmış"</x12ac:list>
        </mc:Choice>
        <mc:Fallback>
          <formula1>"Bey. Süresinde Verilip/Vergiler Süresinde Ödenmiş,Bey. Süresinde Verilmemiş ve/veya Vergiler Süresinde Ödenmemiş, Borç Yapılandırılmasından Yararlanılmış"</formula1>
        </mc:Fallback>
      </mc:AlternateContent>
    </dataValidation>
    <dataValidation type="list" allowBlank="1" showInputMessage="1" showErrorMessage="1" sqref="B8:F8" xr:uid="{00000000-0002-0000-0000-000003000000}">
      <formula1>"1,2,3,4,5,6,7,8,9,10,11,12"</formula1>
    </dataValidation>
    <dataValidation type="list" allowBlank="1" showInputMessage="1" showErrorMessage="1" sqref="B10:F10" xr:uid="{00000000-0002-0000-0000-000004000000}">
      <formula1>"GVK Geçici 61. Madde Yat. İnd. Yararlanıldı,GVK Geçici 61. Madde Yat. İnd. Yararlanılmadı"</formula1>
    </dataValidation>
    <dataValidation type="list" allowBlank="1" showInputMessage="1" showErrorMessage="1" sqref="B11:F11" xr:uid="{00000000-0002-0000-0000-000005000000}">
      <formula1>"Tevkifat Beyan Edildi,Tevkifat Beyan Edilmedi"</formula1>
    </dataValidation>
    <dataValidation type="list" allowBlank="1" showInputMessage="1" showErrorMessage="1" sqref="B68:F68 B79:F79 B92:F92 B96:F96 B122:F122 B104:F104 B108:F108 B116:F116 B100:F100" xr:uid="{00000000-0002-0000-0100-000001000000}">
      <formula1>"Matrah Artırımında Bulunmak İstiyor,Matrah Artırımında Bulunmak İstemiyor"</formula1>
    </dataValidation>
    <dataValidation type="list" allowBlank="1" showInputMessage="1" showErrorMessage="1" sqref="B188" xr:uid="{00000000-0002-0000-0200-000000000000}">
      <formula1>$G$2:$G$5</formula1>
    </dataValidation>
    <dataValidation type="list" allowBlank="1" showInputMessage="1" showErrorMessage="1" sqref="B31:F32 B19:F21" xr:uid="{B29029B0-01F1-4A9D-AE3D-605B099803E3}">
      <formula1>"0,1,2,3,4,5,6,7,8,9,10,11,12"</formula1>
    </dataValidation>
    <dataValidation type="list" allowBlank="1" showInputMessage="1" showErrorMessage="1" sqref="C132:C134" xr:uid="{05D546CE-4E64-4EB1-9C54-0F4DE645DAEF}">
      <formula1>"18,8,1"</formula1>
    </dataValidation>
    <dataValidation type="list" allowBlank="1" showInputMessage="1" showErrorMessage="1" sqref="B187" xr:uid="{E1E391EE-5855-4A35-AEC4-62638DEC19ED}">
      <formula1>"Evet,Hayır"</formula1>
    </dataValidation>
  </dataValidations>
  <pageMargins left="0.59055118110236227" right="0.55118110236220474" top="0.47244094488188981" bottom="0.51181102362204722" header="0.31496062992125984" footer="0.31496062992125984"/>
  <pageSetup paperSize="9" scale="63" orientation="portrait" r:id="rId1"/>
  <headerFooter>
    <oddFooter>&amp;C&amp;"Arial,Normal"&amp;10ERCİYES YMM VE BAĞIMSIZ DENETİM A.Ş.</oddFooter>
  </headerFooter>
  <ignoredErrors>
    <ignoredError sqref="B54:F5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42B49-52AD-4D09-A23F-C1ADAE6839DD}">
  <dimension ref="A1:J271"/>
  <sheetViews>
    <sheetView showGridLines="0" workbookViewId="0">
      <selection activeCell="I18" sqref="I18"/>
    </sheetView>
  </sheetViews>
  <sheetFormatPr defaultRowHeight="15" zeroHeight="1" x14ac:dyDescent="0.25"/>
  <cols>
    <col min="1" max="1" width="13.7109375" style="58" customWidth="1"/>
    <col min="2" max="2" width="9.140625" style="58"/>
    <col min="3" max="3" width="18.140625" style="92" customWidth="1"/>
    <col min="4" max="4" width="20.5703125" style="58" bestFit="1" customWidth="1"/>
    <col min="5" max="5" width="16.85546875" style="58" bestFit="1" customWidth="1"/>
    <col min="6" max="6" width="23.28515625" style="58" bestFit="1" customWidth="1"/>
    <col min="7" max="8" width="10.140625" style="58" bestFit="1" customWidth="1"/>
    <col min="9" max="16384" width="9.140625" style="58"/>
  </cols>
  <sheetData>
    <row r="1" spans="1:10" s="59" customFormat="1" ht="19.5" thickBot="1" x14ac:dyDescent="0.3">
      <c r="A1" s="184" t="s">
        <v>169</v>
      </c>
      <c r="B1" s="184"/>
      <c r="C1" s="184"/>
      <c r="D1" s="184"/>
      <c r="E1" s="184"/>
      <c r="F1" s="184"/>
      <c r="G1" s="58"/>
      <c r="H1" s="58"/>
      <c r="I1" s="58"/>
      <c r="J1" s="58"/>
    </row>
    <row r="2" spans="1:10" s="61" customFormat="1" ht="17.100000000000001" customHeight="1" thickBot="1" x14ac:dyDescent="0.25">
      <c r="A2" s="185" t="s">
        <v>170</v>
      </c>
      <c r="B2" s="185"/>
      <c r="C2" s="186" t="s">
        <v>171</v>
      </c>
      <c r="D2" s="187" t="s">
        <v>172</v>
      </c>
      <c r="E2" s="186" t="s">
        <v>173</v>
      </c>
      <c r="F2" s="187" t="s">
        <v>174</v>
      </c>
      <c r="G2" s="60"/>
      <c r="H2" s="60"/>
      <c r="I2" s="60"/>
      <c r="J2" s="60"/>
    </row>
    <row r="3" spans="1:10" s="61" customFormat="1" ht="17.100000000000001" customHeight="1" thickBot="1" x14ac:dyDescent="0.25">
      <c r="A3" s="185"/>
      <c r="B3" s="185"/>
      <c r="C3" s="186"/>
      <c r="D3" s="187"/>
      <c r="E3" s="186"/>
      <c r="F3" s="187"/>
      <c r="G3" s="60"/>
      <c r="H3" s="60"/>
      <c r="I3" s="60"/>
      <c r="J3" s="60"/>
    </row>
    <row r="4" spans="1:10" s="59" customFormat="1" ht="15.75" thickBot="1" x14ac:dyDescent="0.3">
      <c r="A4" s="62">
        <v>2016</v>
      </c>
      <c r="B4" s="62">
        <v>35</v>
      </c>
      <c r="C4" s="63">
        <v>47000</v>
      </c>
      <c r="D4" s="93"/>
      <c r="E4" s="64">
        <f>IF(C4&gt;D4,C4*20/100,D4*B4/100*20/100)</f>
        <v>9400</v>
      </c>
      <c r="F4" s="64">
        <f>+E4/4*3</f>
        <v>7050</v>
      </c>
      <c r="G4" s="58"/>
      <c r="H4" s="58"/>
      <c r="I4" s="58"/>
      <c r="J4" s="58"/>
    </row>
    <row r="5" spans="1:10" s="59" customFormat="1" ht="15.75" thickBot="1" x14ac:dyDescent="0.3">
      <c r="A5" s="62">
        <v>2017</v>
      </c>
      <c r="B5" s="62">
        <v>30</v>
      </c>
      <c r="C5" s="63">
        <v>49800</v>
      </c>
      <c r="D5" s="93"/>
      <c r="E5" s="64">
        <f t="shared" ref="E5:E8" si="0">IF(C5&gt;D5,C5*20/100,D5*B5/100*20/100)</f>
        <v>9960</v>
      </c>
      <c r="F5" s="64">
        <f>E5/4*3</f>
        <v>7470</v>
      </c>
      <c r="G5" s="58"/>
      <c r="H5" s="58"/>
      <c r="I5" s="58"/>
      <c r="J5" s="58"/>
    </row>
    <row r="6" spans="1:10" s="59" customFormat="1" ht="15.75" thickBot="1" x14ac:dyDescent="0.3">
      <c r="A6" s="62">
        <v>2018</v>
      </c>
      <c r="B6" s="62">
        <v>25</v>
      </c>
      <c r="C6" s="63">
        <v>52900</v>
      </c>
      <c r="D6" s="93"/>
      <c r="E6" s="64">
        <f t="shared" si="0"/>
        <v>10580</v>
      </c>
      <c r="F6" s="64">
        <f>+E6/4*3</f>
        <v>7935</v>
      </c>
      <c r="G6" s="58"/>
      <c r="H6" s="58"/>
      <c r="I6" s="58"/>
      <c r="J6" s="58"/>
    </row>
    <row r="7" spans="1:10" s="59" customFormat="1" ht="15.75" thickBot="1" x14ac:dyDescent="0.3">
      <c r="A7" s="62">
        <v>2019</v>
      </c>
      <c r="B7" s="62">
        <v>20</v>
      </c>
      <c r="C7" s="63">
        <v>56200</v>
      </c>
      <c r="D7" s="93"/>
      <c r="E7" s="64">
        <f t="shared" si="0"/>
        <v>11240</v>
      </c>
      <c r="F7" s="64">
        <f>+E7/4*3</f>
        <v>8430</v>
      </c>
      <c r="G7" s="58"/>
      <c r="H7" s="58"/>
      <c r="I7" s="58"/>
      <c r="J7" s="58"/>
    </row>
    <row r="8" spans="1:10" s="59" customFormat="1" ht="15.75" thickBot="1" x14ac:dyDescent="0.3">
      <c r="A8" s="62">
        <v>2020</v>
      </c>
      <c r="B8" s="62">
        <v>15</v>
      </c>
      <c r="C8" s="63">
        <v>63700</v>
      </c>
      <c r="D8" s="93"/>
      <c r="E8" s="64">
        <f t="shared" si="0"/>
        <v>12740</v>
      </c>
      <c r="F8" s="64">
        <f>+E8/4*3</f>
        <v>9555</v>
      </c>
      <c r="G8" s="58"/>
      <c r="H8" s="58"/>
      <c r="I8" s="58"/>
      <c r="J8" s="58"/>
    </row>
    <row r="9" spans="1:10" s="59" customFormat="1" ht="18.95" customHeight="1" x14ac:dyDescent="0.25">
      <c r="A9" s="65"/>
      <c r="B9" s="65"/>
      <c r="C9" s="66"/>
      <c r="D9" s="67" t="s">
        <v>175</v>
      </c>
      <c r="E9" s="68">
        <f>SUM(E4:E8)</f>
        <v>53920</v>
      </c>
      <c r="F9" s="68">
        <f>SUM(F4:F8)</f>
        <v>40440</v>
      </c>
      <c r="G9" s="58"/>
      <c r="H9" s="58"/>
      <c r="I9" s="58"/>
      <c r="J9" s="58"/>
    </row>
    <row r="10" spans="1:10" s="59" customFormat="1" x14ac:dyDescent="0.25">
      <c r="A10" s="65"/>
      <c r="B10" s="65"/>
      <c r="C10" s="66"/>
      <c r="D10" s="65"/>
      <c r="E10" s="66"/>
      <c r="F10" s="65"/>
      <c r="G10" s="58"/>
      <c r="H10" s="58"/>
      <c r="I10" s="58"/>
      <c r="J10" s="58"/>
    </row>
    <row r="11" spans="1:10" s="59" customFormat="1" ht="15.75" thickBot="1" x14ac:dyDescent="0.3">
      <c r="A11" s="65"/>
      <c r="B11" s="65"/>
      <c r="C11" s="66"/>
      <c r="D11" s="65"/>
      <c r="E11" s="66"/>
      <c r="F11" s="65"/>
      <c r="G11" s="58"/>
      <c r="H11" s="58"/>
      <c r="I11" s="58"/>
      <c r="J11" s="58"/>
    </row>
    <row r="12" spans="1:10" s="59" customFormat="1" ht="19.5" thickBot="1" x14ac:dyDescent="0.3">
      <c r="A12" s="184" t="s">
        <v>176</v>
      </c>
      <c r="B12" s="184"/>
      <c r="C12" s="184"/>
      <c r="D12" s="184"/>
      <c r="E12" s="184"/>
      <c r="F12" s="184"/>
      <c r="G12" s="58"/>
      <c r="H12" s="58"/>
      <c r="I12" s="58"/>
      <c r="J12" s="58"/>
    </row>
    <row r="13" spans="1:10" s="61" customFormat="1" ht="14.1" customHeight="1" thickBot="1" x14ac:dyDescent="0.25">
      <c r="A13" s="185" t="s">
        <v>170</v>
      </c>
      <c r="B13" s="185"/>
      <c r="C13" s="186" t="s">
        <v>171</v>
      </c>
      <c r="D13" s="187" t="s">
        <v>172</v>
      </c>
      <c r="E13" s="186" t="s">
        <v>173</v>
      </c>
      <c r="F13" s="187" t="s">
        <v>174</v>
      </c>
      <c r="G13" s="60"/>
      <c r="H13" s="60"/>
      <c r="I13" s="60"/>
      <c r="J13" s="60"/>
    </row>
    <row r="14" spans="1:10" s="61" customFormat="1" ht="14.1" customHeight="1" thickBot="1" x14ac:dyDescent="0.25">
      <c r="A14" s="185"/>
      <c r="B14" s="185"/>
      <c r="C14" s="186"/>
      <c r="D14" s="187"/>
      <c r="E14" s="186"/>
      <c r="F14" s="187"/>
      <c r="G14" s="60"/>
      <c r="H14" s="60"/>
      <c r="I14" s="60"/>
      <c r="J14" s="60"/>
    </row>
    <row r="15" spans="1:10" s="59" customFormat="1" ht="15.75" thickBot="1" x14ac:dyDescent="0.3">
      <c r="A15" s="62">
        <f>+A4</f>
        <v>2016</v>
      </c>
      <c r="B15" s="62">
        <f>+B4</f>
        <v>35</v>
      </c>
      <c r="C15" s="63">
        <v>31900</v>
      </c>
      <c r="D15" s="94"/>
      <c r="E15" s="64">
        <f t="shared" ref="E15:E19" si="1">IF(C15&gt;D15,C15*20/100,D15*B15/100*20/100)</f>
        <v>6380</v>
      </c>
      <c r="F15" s="69">
        <f>+E15/4*3</f>
        <v>4785</v>
      </c>
      <c r="G15" s="58"/>
      <c r="H15" s="58"/>
      <c r="I15" s="58"/>
      <c r="J15" s="58"/>
    </row>
    <row r="16" spans="1:10" s="59" customFormat="1" ht="15.75" thickBot="1" x14ac:dyDescent="0.3">
      <c r="A16" s="62">
        <f t="shared" ref="A16:B19" si="2">+A5</f>
        <v>2017</v>
      </c>
      <c r="B16" s="62">
        <f t="shared" si="2"/>
        <v>30</v>
      </c>
      <c r="C16" s="63">
        <v>33200</v>
      </c>
      <c r="D16" s="94"/>
      <c r="E16" s="64">
        <f t="shared" si="1"/>
        <v>6640</v>
      </c>
      <c r="F16" s="69">
        <f>+E16/4*3</f>
        <v>4980</v>
      </c>
      <c r="G16" s="58"/>
      <c r="H16" s="58"/>
      <c r="I16" s="58"/>
      <c r="J16" s="58"/>
    </row>
    <row r="17" spans="1:10" s="59" customFormat="1" ht="15.75" thickBot="1" x14ac:dyDescent="0.3">
      <c r="A17" s="62">
        <f t="shared" si="2"/>
        <v>2018</v>
      </c>
      <c r="B17" s="62">
        <f t="shared" si="2"/>
        <v>25</v>
      </c>
      <c r="C17" s="63">
        <v>35250</v>
      </c>
      <c r="D17" s="94"/>
      <c r="E17" s="64">
        <f t="shared" si="1"/>
        <v>7050</v>
      </c>
      <c r="F17" s="69">
        <f>+E17/4*3</f>
        <v>5287.5</v>
      </c>
      <c r="G17" s="58"/>
      <c r="H17" s="58"/>
      <c r="I17" s="58"/>
      <c r="J17" s="58"/>
    </row>
    <row r="18" spans="1:10" s="59" customFormat="1" ht="15.75" thickBot="1" x14ac:dyDescent="0.3">
      <c r="A18" s="62">
        <f t="shared" si="2"/>
        <v>2019</v>
      </c>
      <c r="B18" s="62">
        <f t="shared" si="2"/>
        <v>20</v>
      </c>
      <c r="C18" s="63">
        <v>37500</v>
      </c>
      <c r="D18" s="94"/>
      <c r="E18" s="64">
        <f t="shared" si="1"/>
        <v>7500</v>
      </c>
      <c r="F18" s="69">
        <f>+E18/4*3</f>
        <v>5625</v>
      </c>
      <c r="G18" s="58"/>
      <c r="H18" s="58"/>
      <c r="I18" s="58"/>
      <c r="J18" s="58"/>
    </row>
    <row r="19" spans="1:10" s="59" customFormat="1" ht="15.75" thickBot="1" x14ac:dyDescent="0.3">
      <c r="A19" s="62">
        <f t="shared" si="2"/>
        <v>2020</v>
      </c>
      <c r="B19" s="62">
        <f t="shared" si="2"/>
        <v>15</v>
      </c>
      <c r="C19" s="63">
        <v>42500</v>
      </c>
      <c r="D19" s="94"/>
      <c r="E19" s="64">
        <f t="shared" si="1"/>
        <v>8500</v>
      </c>
      <c r="F19" s="69">
        <f>+E19/4*3</f>
        <v>6375</v>
      </c>
      <c r="G19" s="58"/>
      <c r="H19" s="58"/>
      <c r="I19" s="58"/>
      <c r="J19" s="58"/>
    </row>
    <row r="20" spans="1:10" s="59" customFormat="1" ht="18.600000000000001" customHeight="1" x14ac:dyDescent="0.25">
      <c r="A20" s="70"/>
      <c r="B20" s="70"/>
      <c r="C20" s="71"/>
      <c r="D20" s="67" t="s">
        <v>175</v>
      </c>
      <c r="E20" s="68">
        <f>SUM(E15:E19)</f>
        <v>36070</v>
      </c>
      <c r="F20" s="68">
        <f>SUM(F15:F19)</f>
        <v>27052.5</v>
      </c>
      <c r="G20" s="72"/>
      <c r="H20" s="72"/>
      <c r="I20" s="72"/>
      <c r="J20" s="72"/>
    </row>
    <row r="21" spans="1:10" s="59" customFormat="1" ht="8.25" customHeight="1" x14ac:dyDescent="0.25">
      <c r="A21" s="70"/>
      <c r="B21" s="70"/>
      <c r="C21" s="71"/>
      <c r="D21" s="73"/>
      <c r="E21" s="74"/>
      <c r="F21" s="74"/>
      <c r="G21" s="72"/>
      <c r="H21" s="72"/>
      <c r="I21" s="72"/>
      <c r="J21" s="72"/>
    </row>
    <row r="22" spans="1:10" s="59" customFormat="1" ht="11.25" customHeight="1" thickBot="1" x14ac:dyDescent="0.3">
      <c r="A22" s="65"/>
      <c r="B22" s="65"/>
      <c r="C22" s="66"/>
      <c r="D22" s="65"/>
      <c r="E22" s="66"/>
      <c r="F22" s="65"/>
      <c r="G22" s="58"/>
      <c r="H22" s="58"/>
      <c r="I22" s="58"/>
      <c r="J22" s="58"/>
    </row>
    <row r="23" spans="1:10" s="59" customFormat="1" ht="19.5" thickBot="1" x14ac:dyDescent="0.3">
      <c r="A23" s="184" t="s">
        <v>177</v>
      </c>
      <c r="B23" s="184"/>
      <c r="C23" s="184"/>
      <c r="D23" s="184"/>
      <c r="E23" s="184"/>
      <c r="F23" s="184"/>
      <c r="G23" s="58"/>
      <c r="H23" s="58"/>
      <c r="I23" s="58"/>
      <c r="J23" s="58"/>
    </row>
    <row r="24" spans="1:10" s="61" customFormat="1" ht="14.1" customHeight="1" thickBot="1" x14ac:dyDescent="0.25">
      <c r="A24" s="188" t="s">
        <v>170</v>
      </c>
      <c r="B24" s="189"/>
      <c r="C24" s="186" t="s">
        <v>171</v>
      </c>
      <c r="D24" s="187" t="s">
        <v>172</v>
      </c>
      <c r="E24" s="186" t="s">
        <v>173</v>
      </c>
      <c r="F24" s="187" t="s">
        <v>174</v>
      </c>
      <c r="G24" s="60"/>
      <c r="H24" s="60"/>
      <c r="I24" s="60"/>
      <c r="J24" s="60"/>
    </row>
    <row r="25" spans="1:10" s="61" customFormat="1" ht="14.1" customHeight="1" thickBot="1" x14ac:dyDescent="0.25">
      <c r="A25" s="190"/>
      <c r="B25" s="191"/>
      <c r="C25" s="186"/>
      <c r="D25" s="187"/>
      <c r="E25" s="186"/>
      <c r="F25" s="187"/>
      <c r="G25" s="60"/>
      <c r="H25" s="60"/>
      <c r="I25" s="60"/>
      <c r="J25" s="60"/>
    </row>
    <row r="26" spans="1:10" s="59" customFormat="1" ht="15.75" thickBot="1" x14ac:dyDescent="0.3">
      <c r="A26" s="62">
        <f>+A15</f>
        <v>2016</v>
      </c>
      <c r="B26" s="62">
        <f>+B15</f>
        <v>35</v>
      </c>
      <c r="C26" s="63">
        <v>9400</v>
      </c>
      <c r="D26" s="94"/>
      <c r="E26" s="64">
        <f t="shared" ref="E26:E30" si="3">IF(C26&gt;D26,C26*20/100,D26*B26/100*20/100)</f>
        <v>1880</v>
      </c>
      <c r="F26" s="69">
        <f>+E26/4*3</f>
        <v>1410</v>
      </c>
      <c r="G26" s="58"/>
      <c r="H26" s="58"/>
      <c r="I26" s="58"/>
      <c r="J26" s="58"/>
    </row>
    <row r="27" spans="1:10" s="59" customFormat="1" ht="15.75" thickBot="1" x14ac:dyDescent="0.3">
      <c r="A27" s="62">
        <f t="shared" ref="A27:B30" si="4">+A16</f>
        <v>2017</v>
      </c>
      <c r="B27" s="62">
        <f t="shared" si="4"/>
        <v>30</v>
      </c>
      <c r="C27" s="63">
        <v>9960</v>
      </c>
      <c r="D27" s="94"/>
      <c r="E27" s="64">
        <f t="shared" si="3"/>
        <v>1992</v>
      </c>
      <c r="F27" s="69">
        <f>+E27/4*3</f>
        <v>1494</v>
      </c>
      <c r="G27" s="58"/>
      <c r="H27" s="58"/>
      <c r="I27" s="58"/>
      <c r="J27" s="58"/>
    </row>
    <row r="28" spans="1:10" s="59" customFormat="1" ht="15.75" thickBot="1" x14ac:dyDescent="0.3">
      <c r="A28" s="62">
        <f t="shared" si="4"/>
        <v>2018</v>
      </c>
      <c r="B28" s="62">
        <f t="shared" si="4"/>
        <v>25</v>
      </c>
      <c r="C28" s="63">
        <v>10580</v>
      </c>
      <c r="D28" s="94"/>
      <c r="E28" s="64">
        <f t="shared" si="3"/>
        <v>2116</v>
      </c>
      <c r="F28" s="69">
        <f>+E28/4*3</f>
        <v>1587</v>
      </c>
      <c r="G28" s="58"/>
      <c r="H28" s="58"/>
      <c r="I28" s="58"/>
      <c r="J28" s="58"/>
    </row>
    <row r="29" spans="1:10" s="59" customFormat="1" ht="15.75" thickBot="1" x14ac:dyDescent="0.3">
      <c r="A29" s="62">
        <f t="shared" si="4"/>
        <v>2019</v>
      </c>
      <c r="B29" s="62">
        <f t="shared" si="4"/>
        <v>20</v>
      </c>
      <c r="C29" s="63">
        <v>11240</v>
      </c>
      <c r="D29" s="94"/>
      <c r="E29" s="64">
        <f t="shared" si="3"/>
        <v>2248</v>
      </c>
      <c r="F29" s="69">
        <f>+E29/4*3</f>
        <v>1686</v>
      </c>
      <c r="G29" s="58"/>
      <c r="H29" s="58"/>
      <c r="I29" s="58"/>
      <c r="J29" s="58"/>
    </row>
    <row r="30" spans="1:10" s="59" customFormat="1" ht="15.75" thickBot="1" x14ac:dyDescent="0.3">
      <c r="A30" s="62">
        <f t="shared" si="4"/>
        <v>2020</v>
      </c>
      <c r="B30" s="62">
        <f t="shared" si="4"/>
        <v>15</v>
      </c>
      <c r="C30" s="63">
        <v>12740</v>
      </c>
      <c r="D30" s="94"/>
      <c r="E30" s="64">
        <f t="shared" si="3"/>
        <v>2548</v>
      </c>
      <c r="F30" s="69">
        <f>+E30/4*3</f>
        <v>1911</v>
      </c>
      <c r="G30" s="58"/>
      <c r="H30" s="58"/>
      <c r="I30" s="58"/>
      <c r="J30" s="58"/>
    </row>
    <row r="31" spans="1:10" s="59" customFormat="1" ht="18.600000000000001" customHeight="1" x14ac:dyDescent="0.25">
      <c r="A31" s="65"/>
      <c r="B31" s="65"/>
      <c r="C31" s="66"/>
      <c r="D31" s="67" t="s">
        <v>175</v>
      </c>
      <c r="E31" s="68">
        <f>SUM(E26:E30)</f>
        <v>10784</v>
      </c>
      <c r="F31" s="68">
        <f>SUM(F26:F30)</f>
        <v>8088</v>
      </c>
      <c r="G31" s="58"/>
      <c r="H31" s="58"/>
      <c r="I31" s="58"/>
      <c r="J31" s="58"/>
    </row>
    <row r="32" spans="1:10" s="59" customFormat="1" ht="9.75" customHeight="1" x14ac:dyDescent="0.25">
      <c r="A32" s="65"/>
      <c r="B32" s="65"/>
      <c r="C32" s="66"/>
      <c r="D32" s="65"/>
      <c r="E32" s="66"/>
      <c r="F32" s="65"/>
      <c r="G32" s="58"/>
      <c r="H32" s="58"/>
      <c r="I32" s="58"/>
      <c r="J32" s="58"/>
    </row>
    <row r="33" spans="1:10" s="59" customFormat="1" ht="10.5" customHeight="1" thickBot="1" x14ac:dyDescent="0.3">
      <c r="A33" s="65"/>
      <c r="B33" s="65"/>
      <c r="C33" s="66"/>
      <c r="D33" s="65"/>
      <c r="E33" s="66"/>
      <c r="F33" s="65"/>
      <c r="G33" s="58"/>
      <c r="H33" s="58"/>
      <c r="I33" s="58"/>
      <c r="J33" s="58"/>
    </row>
    <row r="34" spans="1:10" s="59" customFormat="1" ht="19.5" thickBot="1" x14ac:dyDescent="0.3">
      <c r="A34" s="184" t="s">
        <v>178</v>
      </c>
      <c r="B34" s="184"/>
      <c r="C34" s="184"/>
      <c r="D34" s="184"/>
      <c r="E34" s="184"/>
      <c r="F34" s="184"/>
      <c r="G34" s="58"/>
      <c r="H34" s="58"/>
      <c r="I34" s="58"/>
      <c r="J34" s="58"/>
    </row>
    <row r="35" spans="1:10" s="61" customFormat="1" ht="14.1" customHeight="1" thickBot="1" x14ac:dyDescent="0.25">
      <c r="A35" s="188" t="s">
        <v>170</v>
      </c>
      <c r="B35" s="189"/>
      <c r="C35" s="186" t="s">
        <v>171</v>
      </c>
      <c r="D35" s="187" t="s">
        <v>172</v>
      </c>
      <c r="E35" s="186" t="s">
        <v>173</v>
      </c>
      <c r="F35" s="187" t="s">
        <v>174</v>
      </c>
      <c r="G35" s="60"/>
      <c r="H35" s="60"/>
      <c r="I35" s="60"/>
      <c r="J35" s="60"/>
    </row>
    <row r="36" spans="1:10" s="61" customFormat="1" ht="14.1" customHeight="1" thickBot="1" x14ac:dyDescent="0.25">
      <c r="A36" s="190"/>
      <c r="B36" s="191"/>
      <c r="C36" s="186"/>
      <c r="D36" s="187"/>
      <c r="E36" s="186"/>
      <c r="F36" s="187"/>
      <c r="G36" s="60"/>
      <c r="H36" s="60"/>
      <c r="I36" s="60"/>
      <c r="J36" s="60"/>
    </row>
    <row r="37" spans="1:10" s="59" customFormat="1" ht="15.75" thickBot="1" x14ac:dyDescent="0.3">
      <c r="A37" s="62">
        <f>+A26</f>
        <v>2016</v>
      </c>
      <c r="B37" s="62">
        <f>+B26</f>
        <v>35</v>
      </c>
      <c r="C37" s="63">
        <v>31900</v>
      </c>
      <c r="D37" s="94"/>
      <c r="E37" s="64">
        <f t="shared" ref="E37:E41" si="5">IF(C37&gt;D37,C37*20/100,D37*B37/100*20/100)</f>
        <v>6380</v>
      </c>
      <c r="F37" s="69">
        <f>+E37/4*3</f>
        <v>4785</v>
      </c>
      <c r="G37" s="58"/>
      <c r="H37" s="58"/>
      <c r="I37" s="58"/>
      <c r="J37" s="58"/>
    </row>
    <row r="38" spans="1:10" s="59" customFormat="1" ht="15.75" thickBot="1" x14ac:dyDescent="0.3">
      <c r="A38" s="62">
        <f t="shared" ref="A38:B41" si="6">+A27</f>
        <v>2017</v>
      </c>
      <c r="B38" s="62">
        <f t="shared" si="6"/>
        <v>30</v>
      </c>
      <c r="C38" s="63">
        <v>33200</v>
      </c>
      <c r="D38" s="94"/>
      <c r="E38" s="64">
        <f t="shared" si="5"/>
        <v>6640</v>
      </c>
      <c r="F38" s="69">
        <f>+E38/4*3</f>
        <v>4980</v>
      </c>
      <c r="G38" s="58"/>
      <c r="H38" s="58"/>
      <c r="I38" s="58"/>
      <c r="J38" s="58"/>
    </row>
    <row r="39" spans="1:10" s="59" customFormat="1" ht="15.75" thickBot="1" x14ac:dyDescent="0.3">
      <c r="A39" s="62">
        <f t="shared" si="6"/>
        <v>2018</v>
      </c>
      <c r="B39" s="62">
        <f t="shared" si="6"/>
        <v>25</v>
      </c>
      <c r="C39" s="63">
        <v>35250</v>
      </c>
      <c r="D39" s="94"/>
      <c r="E39" s="64">
        <f t="shared" si="5"/>
        <v>7050</v>
      </c>
      <c r="F39" s="69">
        <f>+E39/4*3</f>
        <v>5287.5</v>
      </c>
      <c r="G39" s="58"/>
      <c r="H39" s="58"/>
      <c r="I39" s="58"/>
      <c r="J39" s="58"/>
    </row>
    <row r="40" spans="1:10" s="59" customFormat="1" ht="15.75" thickBot="1" x14ac:dyDescent="0.3">
      <c r="A40" s="62">
        <f t="shared" si="6"/>
        <v>2019</v>
      </c>
      <c r="B40" s="62">
        <f t="shared" si="6"/>
        <v>20</v>
      </c>
      <c r="C40" s="63">
        <v>37500</v>
      </c>
      <c r="D40" s="94"/>
      <c r="E40" s="64">
        <f t="shared" si="5"/>
        <v>7500</v>
      </c>
      <c r="F40" s="69">
        <f>+E40/4*3</f>
        <v>5625</v>
      </c>
      <c r="G40" s="58"/>
      <c r="H40" s="58"/>
      <c r="I40" s="58"/>
      <c r="J40" s="58"/>
    </row>
    <row r="41" spans="1:10" s="59" customFormat="1" ht="15.75" thickBot="1" x14ac:dyDescent="0.3">
      <c r="A41" s="62">
        <f t="shared" si="6"/>
        <v>2020</v>
      </c>
      <c r="B41" s="62">
        <f t="shared" si="6"/>
        <v>15</v>
      </c>
      <c r="C41" s="63">
        <v>42500</v>
      </c>
      <c r="D41" s="94"/>
      <c r="E41" s="64">
        <f t="shared" si="5"/>
        <v>8500</v>
      </c>
      <c r="F41" s="69">
        <f>+E41/4*3</f>
        <v>6375</v>
      </c>
      <c r="G41" s="58"/>
      <c r="H41" s="58"/>
      <c r="I41" s="58"/>
      <c r="J41" s="58"/>
    </row>
    <row r="42" spans="1:10" s="59" customFormat="1" ht="20.100000000000001" customHeight="1" x14ac:dyDescent="0.25">
      <c r="A42" s="70"/>
      <c r="B42" s="70"/>
      <c r="C42" s="71"/>
      <c r="D42" s="67" t="s">
        <v>175</v>
      </c>
      <c r="E42" s="68">
        <f>SUM(E37:E41)</f>
        <v>36070</v>
      </c>
      <c r="F42" s="68">
        <f>SUM(F37:F41)</f>
        <v>27052.5</v>
      </c>
      <c r="G42" s="72"/>
      <c r="H42" s="72"/>
      <c r="I42" s="72"/>
      <c r="J42" s="72"/>
    </row>
    <row r="43" spans="1:10" s="59" customFormat="1" ht="12" customHeight="1" x14ac:dyDescent="0.25">
      <c r="A43" s="70"/>
      <c r="B43" s="70"/>
      <c r="C43" s="71"/>
      <c r="D43" s="73"/>
      <c r="E43" s="74"/>
      <c r="F43" s="74"/>
      <c r="G43" s="72"/>
      <c r="H43" s="72"/>
      <c r="I43" s="72"/>
      <c r="J43" s="72"/>
    </row>
    <row r="44" spans="1:10" s="59" customFormat="1" ht="15.75" thickBot="1" x14ac:dyDescent="0.3">
      <c r="A44" s="65"/>
      <c r="B44" s="65"/>
      <c r="C44" s="66"/>
      <c r="D44" s="65"/>
      <c r="E44" s="66"/>
      <c r="F44" s="65"/>
      <c r="G44" s="58"/>
      <c r="H44" s="58"/>
      <c r="I44" s="58"/>
      <c r="J44" s="58"/>
    </row>
    <row r="45" spans="1:10" s="59" customFormat="1" ht="19.5" thickBot="1" x14ac:dyDescent="0.3">
      <c r="A45" s="184" t="s">
        <v>179</v>
      </c>
      <c r="B45" s="184"/>
      <c r="C45" s="184"/>
      <c r="D45" s="184"/>
      <c r="E45" s="184"/>
      <c r="F45" s="184"/>
      <c r="G45" s="58"/>
      <c r="H45" s="58"/>
      <c r="I45" s="58"/>
      <c r="J45" s="58"/>
    </row>
    <row r="46" spans="1:10" s="61" customFormat="1" ht="14.1" customHeight="1" thickBot="1" x14ac:dyDescent="0.25">
      <c r="A46" s="188" t="s">
        <v>170</v>
      </c>
      <c r="B46" s="189"/>
      <c r="C46" s="186" t="s">
        <v>171</v>
      </c>
      <c r="D46" s="187" t="s">
        <v>172</v>
      </c>
      <c r="E46" s="186" t="s">
        <v>173</v>
      </c>
      <c r="F46" s="187" t="s">
        <v>174</v>
      </c>
      <c r="G46" s="60"/>
      <c r="H46" s="60"/>
      <c r="I46" s="60"/>
      <c r="J46" s="60"/>
    </row>
    <row r="47" spans="1:10" s="61" customFormat="1" ht="14.1" customHeight="1" thickBot="1" x14ac:dyDescent="0.25">
      <c r="A47" s="190"/>
      <c r="B47" s="191"/>
      <c r="C47" s="186"/>
      <c r="D47" s="187"/>
      <c r="E47" s="186"/>
      <c r="F47" s="187"/>
      <c r="G47" s="60"/>
      <c r="H47" s="60"/>
      <c r="I47" s="60"/>
      <c r="J47" s="60"/>
    </row>
    <row r="48" spans="1:10" s="59" customFormat="1" ht="15.75" thickBot="1" x14ac:dyDescent="0.3">
      <c r="A48" s="62">
        <f>+A37</f>
        <v>2016</v>
      </c>
      <c r="B48" s="62">
        <f>+B37</f>
        <v>35</v>
      </c>
      <c r="C48" s="63">
        <v>4700</v>
      </c>
      <c r="D48" s="94"/>
      <c r="E48" s="64">
        <f t="shared" ref="E48:E52" si="7">IF(C48&gt;D48,C48*20/100,D48*B48/100*20/100)</f>
        <v>940</v>
      </c>
      <c r="F48" s="69">
        <f>+E48/4*3</f>
        <v>705</v>
      </c>
      <c r="G48" s="58"/>
      <c r="H48" s="58"/>
      <c r="I48" s="58"/>
      <c r="J48" s="58"/>
    </row>
    <row r="49" spans="1:10" s="59" customFormat="1" ht="15.75" thickBot="1" x14ac:dyDescent="0.3">
      <c r="A49" s="62">
        <f t="shared" ref="A49:B52" si="8">+A38</f>
        <v>2017</v>
      </c>
      <c r="B49" s="62">
        <f t="shared" si="8"/>
        <v>30</v>
      </c>
      <c r="C49" s="63">
        <v>4980</v>
      </c>
      <c r="D49" s="94"/>
      <c r="E49" s="64">
        <f t="shared" si="7"/>
        <v>996</v>
      </c>
      <c r="F49" s="69">
        <f>+E49/4*3</f>
        <v>747</v>
      </c>
      <c r="G49" s="58"/>
      <c r="H49" s="58"/>
      <c r="I49" s="58"/>
      <c r="J49" s="58"/>
    </row>
    <row r="50" spans="1:10" s="59" customFormat="1" ht="15.75" thickBot="1" x14ac:dyDescent="0.3">
      <c r="A50" s="62">
        <f t="shared" si="8"/>
        <v>2018</v>
      </c>
      <c r="B50" s="62">
        <f t="shared" si="8"/>
        <v>25</v>
      </c>
      <c r="C50" s="63">
        <v>5290</v>
      </c>
      <c r="D50" s="94"/>
      <c r="E50" s="64">
        <f t="shared" si="7"/>
        <v>1058</v>
      </c>
      <c r="F50" s="69">
        <f>+E50/4*3</f>
        <v>793.5</v>
      </c>
      <c r="G50" s="58"/>
      <c r="H50" s="58"/>
      <c r="I50" s="58"/>
      <c r="J50" s="58"/>
    </row>
    <row r="51" spans="1:10" s="59" customFormat="1" ht="15.75" thickBot="1" x14ac:dyDescent="0.3">
      <c r="A51" s="62">
        <f t="shared" si="8"/>
        <v>2019</v>
      </c>
      <c r="B51" s="62">
        <f t="shared" si="8"/>
        <v>20</v>
      </c>
      <c r="C51" s="63">
        <v>5620</v>
      </c>
      <c r="D51" s="94"/>
      <c r="E51" s="64">
        <f t="shared" si="7"/>
        <v>1124</v>
      </c>
      <c r="F51" s="69">
        <f>+E51/4*3</f>
        <v>843</v>
      </c>
      <c r="G51" s="58"/>
      <c r="H51" s="58"/>
      <c r="I51" s="58"/>
      <c r="J51" s="58"/>
    </row>
    <row r="52" spans="1:10" s="59" customFormat="1" ht="15.75" thickBot="1" x14ac:dyDescent="0.3">
      <c r="A52" s="62">
        <f t="shared" si="8"/>
        <v>2020</v>
      </c>
      <c r="B52" s="62">
        <f t="shared" si="8"/>
        <v>15</v>
      </c>
      <c r="C52" s="63">
        <v>6370</v>
      </c>
      <c r="D52" s="94"/>
      <c r="E52" s="64">
        <f t="shared" si="7"/>
        <v>1274</v>
      </c>
      <c r="F52" s="69">
        <f>+E52/4*3</f>
        <v>955.5</v>
      </c>
      <c r="G52" s="58"/>
      <c r="H52" s="58"/>
      <c r="I52" s="58"/>
      <c r="J52" s="58"/>
    </row>
    <row r="53" spans="1:10" s="59" customFormat="1" ht="20.100000000000001" customHeight="1" x14ac:dyDescent="0.25">
      <c r="A53" s="65"/>
      <c r="B53" s="65"/>
      <c r="C53" s="66"/>
      <c r="D53" s="67" t="s">
        <v>175</v>
      </c>
      <c r="E53" s="68">
        <f>SUM(E48:E52)</f>
        <v>5392</v>
      </c>
      <c r="F53" s="68">
        <f>SUM(F48:F52)</f>
        <v>4044</v>
      </c>
      <c r="G53" s="58"/>
      <c r="H53" s="58"/>
      <c r="I53" s="58"/>
      <c r="J53" s="58"/>
    </row>
    <row r="54" spans="1:10" s="59" customFormat="1" x14ac:dyDescent="0.25">
      <c r="A54" s="65"/>
      <c r="B54" s="65"/>
      <c r="C54" s="66"/>
      <c r="D54" s="65"/>
      <c r="E54" s="66"/>
      <c r="F54" s="65"/>
      <c r="G54" s="58"/>
      <c r="H54" s="58"/>
      <c r="I54" s="58"/>
      <c r="J54" s="58"/>
    </row>
    <row r="55" spans="1:10" s="59" customFormat="1" ht="15.75" thickBot="1" x14ac:dyDescent="0.3">
      <c r="A55" s="65"/>
      <c r="B55" s="65"/>
      <c r="C55" s="66"/>
      <c r="D55" s="65"/>
      <c r="E55" s="66"/>
      <c r="F55" s="65"/>
      <c r="G55" s="58"/>
      <c r="H55" s="58"/>
      <c r="I55" s="58"/>
      <c r="J55" s="58"/>
    </row>
    <row r="56" spans="1:10" s="59" customFormat="1" ht="24.75" customHeight="1" thickBot="1" x14ac:dyDescent="0.3">
      <c r="A56" s="192" t="s">
        <v>180</v>
      </c>
      <c r="B56" s="192"/>
      <c r="C56" s="192"/>
      <c r="D56" s="192"/>
      <c r="E56" s="192"/>
      <c r="F56" s="192"/>
      <c r="G56" s="58"/>
      <c r="H56" s="58"/>
      <c r="I56" s="58"/>
      <c r="J56" s="58"/>
    </row>
    <row r="57" spans="1:10" s="59" customFormat="1" ht="28.5" customHeight="1" thickBot="1" x14ac:dyDescent="0.3">
      <c r="A57" s="193" t="s">
        <v>181</v>
      </c>
      <c r="B57" s="193"/>
      <c r="C57" s="193"/>
      <c r="D57" s="193"/>
      <c r="E57" s="193"/>
      <c r="F57" s="193"/>
      <c r="G57" s="58"/>
      <c r="H57" s="58"/>
      <c r="I57" s="58"/>
      <c r="J57" s="58"/>
    </row>
    <row r="58" spans="1:10" s="59" customFormat="1" ht="23.25" customHeight="1" thickBot="1" x14ac:dyDescent="0.3">
      <c r="A58" s="194" t="s">
        <v>182</v>
      </c>
      <c r="B58" s="195" t="s">
        <v>183</v>
      </c>
      <c r="C58" s="195" t="s">
        <v>184</v>
      </c>
      <c r="D58" s="75" t="s">
        <v>185</v>
      </c>
      <c r="E58" s="195" t="s">
        <v>186</v>
      </c>
      <c r="F58" s="195"/>
      <c r="G58" s="58"/>
      <c r="H58" s="58"/>
      <c r="I58" s="58"/>
      <c r="J58" s="58"/>
    </row>
    <row r="59" spans="1:10" s="59" customFormat="1" ht="20.25" thickBot="1" x14ac:dyDescent="0.3">
      <c r="A59" s="194"/>
      <c r="B59" s="195"/>
      <c r="C59" s="195"/>
      <c r="D59" s="75" t="s">
        <v>187</v>
      </c>
      <c r="E59" s="195"/>
      <c r="F59" s="195"/>
      <c r="G59" s="58"/>
      <c r="H59" s="58"/>
      <c r="I59" s="58"/>
      <c r="J59" s="58"/>
    </row>
    <row r="60" spans="1:10" s="59" customFormat="1" ht="48" customHeight="1" thickBot="1" x14ac:dyDescent="0.3">
      <c r="A60" s="76" t="s">
        <v>188</v>
      </c>
      <c r="B60" s="76" t="s">
        <v>189</v>
      </c>
      <c r="C60" s="76" t="s">
        <v>190</v>
      </c>
      <c r="D60" s="76" t="s">
        <v>191</v>
      </c>
      <c r="E60" s="196" t="s">
        <v>192</v>
      </c>
      <c r="F60" s="196"/>
      <c r="G60" s="58"/>
      <c r="H60" s="58"/>
      <c r="I60" s="58"/>
      <c r="J60" s="58"/>
    </row>
    <row r="61" spans="1:10" s="59" customFormat="1" ht="45" customHeight="1" thickBot="1" x14ac:dyDescent="0.3">
      <c r="A61" s="76" t="s">
        <v>189</v>
      </c>
      <c r="B61" s="76" t="s">
        <v>188</v>
      </c>
      <c r="C61" s="76" t="s">
        <v>193</v>
      </c>
      <c r="D61" s="76" t="s">
        <v>194</v>
      </c>
      <c r="E61" s="196" t="s">
        <v>195</v>
      </c>
      <c r="F61" s="196"/>
      <c r="G61" s="58"/>
      <c r="H61" s="58"/>
      <c r="I61" s="58"/>
      <c r="J61" s="58"/>
    </row>
    <row r="62" spans="1:10" s="59" customFormat="1" x14ac:dyDescent="0.25">
      <c r="A62" s="77"/>
      <c r="B62" s="78"/>
      <c r="C62" s="78"/>
      <c r="D62" s="78"/>
      <c r="E62" s="78"/>
      <c r="F62" s="65"/>
      <c r="G62" s="58"/>
      <c r="H62" s="58"/>
      <c r="I62" s="58"/>
      <c r="J62" s="58"/>
    </row>
    <row r="63" spans="1:10" s="59" customFormat="1" ht="15.75" customHeight="1" x14ac:dyDescent="0.25">
      <c r="A63" s="77"/>
      <c r="B63" s="78"/>
      <c r="C63" s="78"/>
      <c r="D63" s="78"/>
      <c r="E63" s="78"/>
      <c r="F63" s="65"/>
      <c r="G63" s="58"/>
      <c r="H63" s="58"/>
      <c r="I63" s="58"/>
      <c r="J63" s="58"/>
    </row>
    <row r="64" spans="1:10" s="59" customFormat="1" ht="15.75" thickBot="1" x14ac:dyDescent="0.3">
      <c r="A64" s="77"/>
      <c r="B64" s="78"/>
      <c r="C64" s="78"/>
      <c r="D64" s="78"/>
      <c r="E64" s="78"/>
      <c r="F64" s="65"/>
      <c r="G64" s="58"/>
      <c r="H64" s="58"/>
      <c r="I64" s="58"/>
      <c r="J64" s="58"/>
    </row>
    <row r="65" spans="1:10" s="59" customFormat="1" ht="24" customHeight="1" x14ac:dyDescent="0.25">
      <c r="A65" s="197" t="s">
        <v>196</v>
      </c>
      <c r="B65" s="198"/>
      <c r="C65" s="198"/>
      <c r="D65" s="198"/>
      <c r="E65" s="198"/>
      <c r="F65" s="199"/>
      <c r="G65" s="58"/>
      <c r="H65" s="58"/>
      <c r="I65" s="58"/>
      <c r="J65" s="58"/>
    </row>
    <row r="66" spans="1:10" s="59" customFormat="1" ht="23.25" customHeight="1" thickBot="1" x14ac:dyDescent="0.3">
      <c r="A66" s="200"/>
      <c r="B66" s="201"/>
      <c r="C66" s="201"/>
      <c r="D66" s="201"/>
      <c r="E66" s="201"/>
      <c r="F66" s="202"/>
      <c r="G66" s="58"/>
      <c r="H66" s="58"/>
      <c r="I66" s="58"/>
      <c r="J66" s="58"/>
    </row>
    <row r="67" spans="1:10" s="81" customFormat="1" ht="22.5" customHeight="1" thickBot="1" x14ac:dyDescent="0.2">
      <c r="A67" s="203" t="s">
        <v>182</v>
      </c>
      <c r="B67" s="203" t="s">
        <v>183</v>
      </c>
      <c r="C67" s="203" t="s">
        <v>184</v>
      </c>
      <c r="D67" s="79" t="s">
        <v>185</v>
      </c>
      <c r="E67" s="205" t="s">
        <v>197</v>
      </c>
      <c r="F67" s="206"/>
      <c r="G67" s="80"/>
      <c r="H67" s="80"/>
      <c r="I67" s="80"/>
      <c r="J67" s="80"/>
    </row>
    <row r="68" spans="1:10" s="81" customFormat="1" ht="21.75" thickBot="1" x14ac:dyDescent="0.2">
      <c r="A68" s="204"/>
      <c r="B68" s="204"/>
      <c r="C68" s="204"/>
      <c r="D68" s="79" t="s">
        <v>187</v>
      </c>
      <c r="E68" s="207"/>
      <c r="F68" s="208"/>
      <c r="G68" s="80"/>
      <c r="H68" s="80"/>
      <c r="I68" s="80"/>
      <c r="J68" s="80"/>
    </row>
    <row r="69" spans="1:10" s="59" customFormat="1" ht="30" thickBot="1" x14ac:dyDescent="0.3">
      <c r="A69" s="76" t="s">
        <v>188</v>
      </c>
      <c r="B69" s="76" t="s">
        <v>189</v>
      </c>
      <c r="C69" s="76" t="s">
        <v>190</v>
      </c>
      <c r="D69" s="76" t="s">
        <v>191</v>
      </c>
      <c r="E69" s="196" t="s">
        <v>198</v>
      </c>
      <c r="F69" s="196"/>
      <c r="G69" s="58"/>
      <c r="H69" s="58"/>
      <c r="I69" s="58"/>
      <c r="J69" s="58"/>
    </row>
    <row r="70" spans="1:10" s="59" customFormat="1" ht="20.25" customHeight="1" x14ac:dyDescent="0.25">
      <c r="A70" s="65"/>
      <c r="B70" s="65"/>
      <c r="C70" s="66"/>
      <c r="D70" s="65"/>
      <c r="E70" s="66"/>
      <c r="F70" s="65"/>
      <c r="G70" s="58"/>
      <c r="H70" s="58"/>
      <c r="I70" s="58"/>
      <c r="J70" s="58"/>
    </row>
    <row r="71" spans="1:10" s="59" customFormat="1" ht="19.5" customHeight="1" thickBot="1" x14ac:dyDescent="0.3">
      <c r="A71" s="65"/>
      <c r="B71" s="65"/>
      <c r="C71" s="66"/>
      <c r="D71" s="65"/>
      <c r="E71" s="66"/>
      <c r="F71" s="65"/>
      <c r="G71" s="58"/>
      <c r="H71" s="58"/>
      <c r="I71" s="58"/>
      <c r="J71" s="58"/>
    </row>
    <row r="72" spans="1:10" s="59" customFormat="1" ht="14.45" customHeight="1" x14ac:dyDescent="0.25">
      <c r="A72" s="197" t="s">
        <v>199</v>
      </c>
      <c r="B72" s="198"/>
      <c r="C72" s="198"/>
      <c r="D72" s="198"/>
      <c r="E72" s="198"/>
      <c r="F72" s="199"/>
      <c r="G72" s="58"/>
      <c r="H72" s="58"/>
      <c r="I72" s="58"/>
      <c r="J72" s="58"/>
    </row>
    <row r="73" spans="1:10" s="59" customFormat="1" ht="15.75" thickBot="1" x14ac:dyDescent="0.3">
      <c r="A73" s="200"/>
      <c r="B73" s="201"/>
      <c r="C73" s="201"/>
      <c r="D73" s="201"/>
      <c r="E73" s="201"/>
      <c r="F73" s="202"/>
      <c r="G73" s="58"/>
      <c r="H73" s="58"/>
      <c r="I73" s="58"/>
      <c r="J73" s="58"/>
    </row>
    <row r="74" spans="1:10" s="59" customFormat="1" ht="31.5" customHeight="1" thickBot="1" x14ac:dyDescent="0.3">
      <c r="A74" s="75" t="s">
        <v>200</v>
      </c>
      <c r="B74" s="75" t="s">
        <v>182</v>
      </c>
      <c r="C74" s="75" t="s">
        <v>183</v>
      </c>
      <c r="D74" s="209" t="s">
        <v>184</v>
      </c>
      <c r="E74" s="210" t="s">
        <v>201</v>
      </c>
      <c r="F74" s="211"/>
      <c r="G74" s="58"/>
      <c r="H74" s="58"/>
      <c r="I74" s="58"/>
      <c r="J74" s="58"/>
    </row>
    <row r="75" spans="1:10" s="59" customFormat="1" ht="36.950000000000003" customHeight="1" thickBot="1" x14ac:dyDescent="0.3">
      <c r="A75" s="76" t="s">
        <v>202</v>
      </c>
      <c r="B75" s="76" t="s">
        <v>203</v>
      </c>
      <c r="C75" s="76" t="s">
        <v>188</v>
      </c>
      <c r="D75" s="76" t="s">
        <v>204</v>
      </c>
      <c r="E75" s="196">
        <v>3</v>
      </c>
      <c r="F75" s="196"/>
      <c r="G75" s="58"/>
      <c r="H75" s="58"/>
      <c r="I75" s="58"/>
      <c r="J75" s="58"/>
    </row>
    <row r="76" spans="1:10" s="59" customFormat="1" ht="46.5" customHeight="1" thickBot="1" x14ac:dyDescent="0.3">
      <c r="A76" s="76" t="s">
        <v>205</v>
      </c>
      <c r="B76" s="196" t="s">
        <v>206</v>
      </c>
      <c r="C76" s="196"/>
      <c r="D76" s="76" t="s">
        <v>207</v>
      </c>
      <c r="E76" s="196">
        <v>3</v>
      </c>
      <c r="F76" s="196"/>
      <c r="G76" s="58"/>
      <c r="H76" s="58"/>
      <c r="I76" s="58"/>
      <c r="J76" s="58"/>
    </row>
    <row r="77" spans="1:10" s="59" customFormat="1" x14ac:dyDescent="0.25">
      <c r="A77" s="65"/>
      <c r="B77" s="65"/>
      <c r="C77" s="66"/>
      <c r="D77" s="65"/>
      <c r="E77" s="66"/>
      <c r="F77" s="65"/>
      <c r="G77" s="58"/>
      <c r="H77" s="58"/>
      <c r="I77" s="58"/>
      <c r="J77" s="58"/>
    </row>
    <row r="78" spans="1:10" s="59" customFormat="1" ht="16.5" customHeight="1" x14ac:dyDescent="0.25">
      <c r="A78" s="65"/>
      <c r="B78" s="65"/>
      <c r="C78" s="66"/>
      <c r="D78" s="65"/>
      <c r="E78" s="66"/>
      <c r="F78" s="65"/>
      <c r="G78" s="58"/>
      <c r="H78" s="58"/>
      <c r="I78" s="58"/>
      <c r="J78" s="58"/>
    </row>
    <row r="79" spans="1:10" s="59" customFormat="1" ht="16.5" customHeight="1" thickBot="1" x14ac:dyDescent="0.3">
      <c r="A79" s="65"/>
      <c r="B79" s="65"/>
      <c r="C79" s="66"/>
      <c r="D79" s="65"/>
      <c r="E79" s="66"/>
      <c r="F79" s="65"/>
      <c r="G79" s="58"/>
      <c r="H79" s="58"/>
      <c r="I79" s="58"/>
      <c r="J79" s="58"/>
    </row>
    <row r="80" spans="1:10" s="59" customFormat="1" ht="14.45" customHeight="1" x14ac:dyDescent="0.25">
      <c r="A80" s="217" t="s">
        <v>208</v>
      </c>
      <c r="B80" s="218"/>
      <c r="C80" s="218"/>
      <c r="D80" s="218"/>
      <c r="E80" s="218"/>
      <c r="F80" s="219"/>
      <c r="G80" s="58"/>
      <c r="H80" s="58"/>
      <c r="I80" s="58"/>
      <c r="J80" s="58"/>
    </row>
    <row r="81" spans="1:10" s="59" customFormat="1" ht="15.75" thickBot="1" x14ac:dyDescent="0.3">
      <c r="A81" s="220"/>
      <c r="B81" s="221"/>
      <c r="C81" s="221"/>
      <c r="D81" s="221"/>
      <c r="E81" s="221"/>
      <c r="F81" s="222"/>
      <c r="G81" s="58"/>
      <c r="H81" s="58"/>
      <c r="I81" s="58"/>
      <c r="J81" s="58"/>
    </row>
    <row r="82" spans="1:10" s="59" customFormat="1" ht="30" thickBot="1" x14ac:dyDescent="0.3">
      <c r="A82" s="75" t="s">
        <v>209</v>
      </c>
      <c r="B82" s="75" t="s">
        <v>210</v>
      </c>
      <c r="C82" s="75" t="s">
        <v>211</v>
      </c>
      <c r="D82" s="209" t="s">
        <v>212</v>
      </c>
      <c r="E82" s="210"/>
      <c r="F82" s="211"/>
      <c r="G82" s="58"/>
      <c r="H82" s="58"/>
      <c r="I82" s="58"/>
      <c r="J82" s="58"/>
    </row>
    <row r="83" spans="1:10" s="59" customFormat="1" ht="15.75" thickBot="1" x14ac:dyDescent="0.3">
      <c r="A83" s="76">
        <f>+A48</f>
        <v>2016</v>
      </c>
      <c r="B83" s="76">
        <v>6</v>
      </c>
      <c r="C83" s="223" t="s">
        <v>213</v>
      </c>
      <c r="D83" s="226" t="s">
        <v>214</v>
      </c>
      <c r="E83" s="227"/>
      <c r="F83" s="228"/>
      <c r="G83" s="58"/>
      <c r="H83" s="58"/>
      <c r="I83" s="58"/>
      <c r="J83" s="58"/>
    </row>
    <row r="84" spans="1:10" s="59" customFormat="1" ht="15" customHeight="1" thickBot="1" x14ac:dyDescent="0.3">
      <c r="A84" s="76">
        <f t="shared" ref="A84:A87" si="9">+A49</f>
        <v>2017</v>
      </c>
      <c r="B84" s="76">
        <v>5</v>
      </c>
      <c r="C84" s="224"/>
      <c r="D84" s="229"/>
      <c r="E84" s="230"/>
      <c r="F84" s="231"/>
      <c r="G84" s="58"/>
      <c r="H84" s="58"/>
      <c r="I84" s="58"/>
      <c r="J84" s="58"/>
    </row>
    <row r="85" spans="1:10" s="59" customFormat="1" ht="15.75" thickBot="1" x14ac:dyDescent="0.3">
      <c r="A85" s="76">
        <f t="shared" si="9"/>
        <v>2018</v>
      </c>
      <c r="B85" s="76">
        <v>4</v>
      </c>
      <c r="C85" s="224"/>
      <c r="D85" s="229"/>
      <c r="E85" s="230"/>
      <c r="F85" s="231"/>
      <c r="G85" s="58"/>
      <c r="H85" s="58"/>
      <c r="I85" s="58"/>
      <c r="J85" s="58"/>
    </row>
    <row r="86" spans="1:10" s="59" customFormat="1" ht="15.75" thickBot="1" x14ac:dyDescent="0.3">
      <c r="A86" s="76">
        <f t="shared" si="9"/>
        <v>2019</v>
      </c>
      <c r="B86" s="76">
        <v>3</v>
      </c>
      <c r="C86" s="224"/>
      <c r="D86" s="229"/>
      <c r="E86" s="230"/>
      <c r="F86" s="231"/>
      <c r="G86" s="58"/>
      <c r="H86" s="58"/>
      <c r="I86" s="58"/>
      <c r="J86" s="58"/>
    </row>
    <row r="87" spans="1:10" s="59" customFormat="1" ht="15.75" thickBot="1" x14ac:dyDescent="0.3">
      <c r="A87" s="76">
        <f t="shared" si="9"/>
        <v>2020</v>
      </c>
      <c r="B87" s="76">
        <v>2</v>
      </c>
      <c r="C87" s="225"/>
      <c r="D87" s="232"/>
      <c r="E87" s="233"/>
      <c r="F87" s="234"/>
      <c r="G87" s="58"/>
      <c r="H87" s="58"/>
      <c r="I87" s="58"/>
      <c r="J87" s="58"/>
    </row>
    <row r="88" spans="1:10" s="59" customFormat="1" x14ac:dyDescent="0.25">
      <c r="A88" s="65"/>
      <c r="B88" s="65"/>
      <c r="C88" s="66"/>
      <c r="D88" s="65"/>
      <c r="E88" s="66"/>
      <c r="F88" s="65"/>
      <c r="G88" s="58"/>
      <c r="H88" s="58"/>
      <c r="I88" s="58"/>
      <c r="J88" s="58"/>
    </row>
    <row r="89" spans="1:10" s="59" customFormat="1" ht="15.75" thickBot="1" x14ac:dyDescent="0.3">
      <c r="A89" s="65"/>
      <c r="B89" s="65"/>
      <c r="C89" s="66"/>
      <c r="D89" s="65"/>
      <c r="E89" s="66"/>
      <c r="F89" s="65"/>
      <c r="G89" s="58"/>
      <c r="H89" s="58"/>
      <c r="I89" s="58"/>
      <c r="J89" s="58"/>
    </row>
    <row r="90" spans="1:10" s="59" customFormat="1" ht="22.5" customHeight="1" x14ac:dyDescent="0.25">
      <c r="A90" s="235" t="s">
        <v>215</v>
      </c>
      <c r="B90" s="236"/>
      <c r="C90" s="236"/>
      <c r="D90" s="236"/>
      <c r="E90" s="236"/>
      <c r="F90" s="236"/>
      <c r="G90" s="236"/>
      <c r="H90" s="237"/>
      <c r="I90" s="58"/>
      <c r="J90" s="58"/>
    </row>
    <row r="91" spans="1:10" s="59" customFormat="1" ht="15.75" thickBot="1" x14ac:dyDescent="0.3">
      <c r="A91" s="238"/>
      <c r="B91" s="239"/>
      <c r="C91" s="239"/>
      <c r="D91" s="239"/>
      <c r="E91" s="239"/>
      <c r="F91" s="239"/>
      <c r="G91" s="239"/>
      <c r="H91" s="240"/>
      <c r="I91" s="58"/>
      <c r="J91" s="58"/>
    </row>
    <row r="92" spans="1:10" s="59" customFormat="1" ht="108" thickBot="1" x14ac:dyDescent="0.3">
      <c r="A92" s="75" t="s">
        <v>209</v>
      </c>
      <c r="B92" s="75" t="s">
        <v>216</v>
      </c>
      <c r="C92" s="75" t="s">
        <v>217</v>
      </c>
      <c r="D92" s="75" t="s">
        <v>218</v>
      </c>
      <c r="E92" s="75" t="s">
        <v>210</v>
      </c>
      <c r="F92" s="75" t="s">
        <v>219</v>
      </c>
      <c r="G92" s="75" t="s">
        <v>220</v>
      </c>
      <c r="H92" s="75" t="s">
        <v>221</v>
      </c>
      <c r="I92" s="65"/>
      <c r="J92" s="58"/>
    </row>
    <row r="93" spans="1:10" s="59" customFormat="1" ht="15.75" thickBot="1" x14ac:dyDescent="0.3">
      <c r="A93" s="76">
        <f>+A83</f>
        <v>2016</v>
      </c>
      <c r="B93" s="56"/>
      <c r="C93" s="56"/>
      <c r="D93" s="56"/>
      <c r="E93" s="76">
        <v>6</v>
      </c>
      <c r="F93" s="82">
        <f>B93*E93/100</f>
        <v>0</v>
      </c>
      <c r="G93" s="82">
        <f>C93*E93/100</f>
        <v>0</v>
      </c>
      <c r="H93" s="82">
        <f>D93*E93/100</f>
        <v>0</v>
      </c>
      <c r="I93" s="65"/>
      <c r="J93" s="58"/>
    </row>
    <row r="94" spans="1:10" s="59" customFormat="1" ht="15.75" thickBot="1" x14ac:dyDescent="0.3">
      <c r="A94" s="76">
        <f t="shared" ref="A94:A97" si="10">+A84</f>
        <v>2017</v>
      </c>
      <c r="B94" s="56"/>
      <c r="C94" s="56"/>
      <c r="D94" s="56"/>
      <c r="E94" s="76">
        <v>5</v>
      </c>
      <c r="F94" s="82">
        <f t="shared" ref="F94:F97" si="11">B94*E94/100</f>
        <v>0</v>
      </c>
      <c r="G94" s="82">
        <f t="shared" ref="G94:G97" si="12">C94*E94/100</f>
        <v>0</v>
      </c>
      <c r="H94" s="82">
        <f t="shared" ref="H94:H97" si="13">D94*E94/100</f>
        <v>0</v>
      </c>
      <c r="I94" s="65"/>
      <c r="J94" s="58"/>
    </row>
    <row r="95" spans="1:10" s="59" customFormat="1" ht="15.75" thickBot="1" x14ac:dyDescent="0.3">
      <c r="A95" s="76">
        <f t="shared" si="10"/>
        <v>2018</v>
      </c>
      <c r="B95" s="56"/>
      <c r="C95" s="56"/>
      <c r="D95" s="56"/>
      <c r="E95" s="76">
        <v>4</v>
      </c>
      <c r="F95" s="82">
        <f t="shared" si="11"/>
        <v>0</v>
      </c>
      <c r="G95" s="82">
        <f t="shared" si="12"/>
        <v>0</v>
      </c>
      <c r="H95" s="82">
        <f t="shared" si="13"/>
        <v>0</v>
      </c>
      <c r="I95" s="65"/>
      <c r="J95" s="58"/>
    </row>
    <row r="96" spans="1:10" s="59" customFormat="1" ht="15.75" thickBot="1" x14ac:dyDescent="0.3">
      <c r="A96" s="76">
        <f t="shared" si="10"/>
        <v>2019</v>
      </c>
      <c r="B96" s="56"/>
      <c r="C96" s="56"/>
      <c r="D96" s="56"/>
      <c r="E96" s="76">
        <v>3</v>
      </c>
      <c r="F96" s="82">
        <f t="shared" si="11"/>
        <v>0</v>
      </c>
      <c r="G96" s="82">
        <f t="shared" si="12"/>
        <v>0</v>
      </c>
      <c r="H96" s="82">
        <f t="shared" si="13"/>
        <v>0</v>
      </c>
      <c r="I96" s="65"/>
      <c r="J96" s="58"/>
    </row>
    <row r="97" spans="1:10" s="59" customFormat="1" ht="15.75" thickBot="1" x14ac:dyDescent="0.3">
      <c r="A97" s="76">
        <f t="shared" si="10"/>
        <v>2020</v>
      </c>
      <c r="B97" s="56"/>
      <c r="C97" s="56"/>
      <c r="D97" s="56"/>
      <c r="E97" s="76">
        <v>2</v>
      </c>
      <c r="F97" s="82">
        <f t="shared" si="11"/>
        <v>0</v>
      </c>
      <c r="G97" s="82">
        <f t="shared" si="12"/>
        <v>0</v>
      </c>
      <c r="H97" s="82">
        <f t="shared" si="13"/>
        <v>0</v>
      </c>
      <c r="I97" s="65"/>
      <c r="J97" s="58"/>
    </row>
    <row r="98" spans="1:10" s="59" customFormat="1" x14ac:dyDescent="0.25">
      <c r="A98" s="67" t="s">
        <v>175</v>
      </c>
      <c r="B98" s="68">
        <f>B93+B94+B95+B96+B97</f>
        <v>0</v>
      </c>
      <c r="C98" s="83">
        <f t="shared" ref="C98:H98" si="14">C93+C94+C95+C96+C97</f>
        <v>0</v>
      </c>
      <c r="D98" s="68">
        <f t="shared" si="14"/>
        <v>0</v>
      </c>
      <c r="E98" s="68">
        <f t="shared" si="14"/>
        <v>20</v>
      </c>
      <c r="F98" s="68">
        <f t="shared" si="14"/>
        <v>0</v>
      </c>
      <c r="G98" s="68">
        <f t="shared" si="14"/>
        <v>0</v>
      </c>
      <c r="H98" s="68">
        <f t="shared" si="14"/>
        <v>0</v>
      </c>
      <c r="I98" s="65"/>
      <c r="J98" s="58"/>
    </row>
    <row r="99" spans="1:10" s="59" customFormat="1" ht="15.75" thickBot="1" x14ac:dyDescent="0.3">
      <c r="A99" s="65"/>
      <c r="B99" s="65"/>
      <c r="C99" s="66"/>
      <c r="D99" s="65"/>
      <c r="E99" s="66"/>
      <c r="F99" s="65"/>
      <c r="G99" s="58"/>
      <c r="H99" s="58"/>
      <c r="I99" s="65"/>
      <c r="J99" s="58"/>
    </row>
    <row r="100" spans="1:10" s="59" customFormat="1" x14ac:dyDescent="0.25">
      <c r="A100" s="235" t="s">
        <v>222</v>
      </c>
      <c r="B100" s="236"/>
      <c r="C100" s="236"/>
      <c r="D100" s="236"/>
      <c r="E100" s="236"/>
      <c r="F100" s="236"/>
      <c r="G100" s="236"/>
      <c r="H100" s="237"/>
      <c r="I100" s="65"/>
      <c r="J100" s="58"/>
    </row>
    <row r="101" spans="1:10" s="59" customFormat="1" ht="15.75" thickBot="1" x14ac:dyDescent="0.3">
      <c r="A101" s="238"/>
      <c r="B101" s="239"/>
      <c r="C101" s="239"/>
      <c r="D101" s="239"/>
      <c r="E101" s="239"/>
      <c r="F101" s="239"/>
      <c r="G101" s="239"/>
      <c r="H101" s="240"/>
      <c r="I101" s="65"/>
      <c r="J101" s="58"/>
    </row>
    <row r="102" spans="1:10" s="59" customFormat="1" ht="39" customHeight="1" thickBot="1" x14ac:dyDescent="0.3">
      <c r="A102" s="84"/>
      <c r="B102" s="212" t="s">
        <v>223</v>
      </c>
      <c r="C102" s="213"/>
      <c r="D102" s="214"/>
      <c r="E102" s="212" t="s">
        <v>224</v>
      </c>
      <c r="F102" s="213"/>
      <c r="G102" s="213"/>
      <c r="H102" s="214"/>
      <c r="I102" s="65"/>
      <c r="J102" s="58"/>
    </row>
    <row r="103" spans="1:10" s="59" customFormat="1" ht="108" thickBot="1" x14ac:dyDescent="0.3">
      <c r="A103" s="75" t="s">
        <v>209</v>
      </c>
      <c r="B103" s="75" t="s">
        <v>225</v>
      </c>
      <c r="C103" s="75" t="s">
        <v>210</v>
      </c>
      <c r="D103" s="75" t="s">
        <v>219</v>
      </c>
      <c r="E103" s="75" t="s">
        <v>226</v>
      </c>
      <c r="F103" s="75" t="s">
        <v>227</v>
      </c>
      <c r="G103" s="75" t="s">
        <v>210</v>
      </c>
      <c r="H103" s="75" t="s">
        <v>228</v>
      </c>
      <c r="I103" s="58"/>
      <c r="J103" s="58"/>
    </row>
    <row r="104" spans="1:10" s="59" customFormat="1" ht="15.75" thickBot="1" x14ac:dyDescent="0.3">
      <c r="A104" s="76">
        <f>+A93</f>
        <v>2016</v>
      </c>
      <c r="B104" s="56"/>
      <c r="C104" s="76">
        <v>6</v>
      </c>
      <c r="D104" s="76">
        <f>B104*C104/100</f>
        <v>0</v>
      </c>
      <c r="E104" s="56"/>
      <c r="F104" s="57"/>
      <c r="G104" s="76">
        <v>15</v>
      </c>
      <c r="H104" s="82">
        <f>F104*G104/100</f>
        <v>0</v>
      </c>
      <c r="I104" s="58"/>
      <c r="J104" s="58"/>
    </row>
    <row r="105" spans="1:10" s="59" customFormat="1" ht="15.75" thickBot="1" x14ac:dyDescent="0.3">
      <c r="A105" s="76">
        <f t="shared" ref="A105:A108" si="15">+A94</f>
        <v>2017</v>
      </c>
      <c r="B105" s="56"/>
      <c r="C105" s="76">
        <v>5</v>
      </c>
      <c r="D105" s="76">
        <f t="shared" ref="D105:D108" si="16">B105*C105/100</f>
        <v>0</v>
      </c>
      <c r="E105" s="56"/>
      <c r="F105" s="57"/>
      <c r="G105" s="76">
        <v>15</v>
      </c>
      <c r="H105" s="82">
        <f t="shared" ref="H105:H108" si="17">F105*G105/100</f>
        <v>0</v>
      </c>
      <c r="I105" s="58"/>
      <c r="J105" s="58"/>
    </row>
    <row r="106" spans="1:10" s="59" customFormat="1" ht="15.75" thickBot="1" x14ac:dyDescent="0.3">
      <c r="A106" s="76">
        <f t="shared" si="15"/>
        <v>2018</v>
      </c>
      <c r="B106" s="56"/>
      <c r="C106" s="76">
        <v>4</v>
      </c>
      <c r="D106" s="76">
        <f t="shared" si="16"/>
        <v>0</v>
      </c>
      <c r="E106" s="56"/>
      <c r="F106" s="57"/>
      <c r="G106" s="76">
        <v>15</v>
      </c>
      <c r="H106" s="82">
        <f t="shared" si="17"/>
        <v>0</v>
      </c>
      <c r="I106" s="58"/>
      <c r="J106" s="58"/>
    </row>
    <row r="107" spans="1:10" s="59" customFormat="1" ht="15.75" thickBot="1" x14ac:dyDescent="0.3">
      <c r="A107" s="76">
        <f t="shared" si="15"/>
        <v>2019</v>
      </c>
      <c r="B107" s="56"/>
      <c r="C107" s="76">
        <v>3</v>
      </c>
      <c r="D107" s="76">
        <f t="shared" si="16"/>
        <v>0</v>
      </c>
      <c r="E107" s="56"/>
      <c r="F107" s="57"/>
      <c r="G107" s="76">
        <v>15</v>
      </c>
      <c r="H107" s="82">
        <f t="shared" si="17"/>
        <v>0</v>
      </c>
      <c r="I107" s="58"/>
      <c r="J107" s="58"/>
    </row>
    <row r="108" spans="1:10" s="59" customFormat="1" ht="15.75" thickBot="1" x14ac:dyDescent="0.3">
      <c r="A108" s="76">
        <f t="shared" si="15"/>
        <v>2020</v>
      </c>
      <c r="B108" s="56"/>
      <c r="C108" s="76">
        <v>2</v>
      </c>
      <c r="D108" s="76">
        <f t="shared" si="16"/>
        <v>0</v>
      </c>
      <c r="E108" s="56"/>
      <c r="F108" s="57"/>
      <c r="G108" s="76">
        <v>15</v>
      </c>
      <c r="H108" s="82">
        <f t="shared" si="17"/>
        <v>0</v>
      </c>
      <c r="I108" s="58"/>
      <c r="J108" s="58"/>
    </row>
    <row r="109" spans="1:10" s="59" customFormat="1" x14ac:dyDescent="0.25">
      <c r="A109" s="67" t="s">
        <v>0</v>
      </c>
      <c r="B109" s="68">
        <f>B104+B105+B106+B107+B108</f>
        <v>0</v>
      </c>
      <c r="C109" s="83">
        <f t="shared" ref="C109:H109" si="18">C104+C105+C106+C107+C108</f>
        <v>20</v>
      </c>
      <c r="D109" s="68">
        <f t="shared" si="18"/>
        <v>0</v>
      </c>
      <c r="E109" s="68">
        <f t="shared" si="18"/>
        <v>0</v>
      </c>
      <c r="F109" s="68">
        <f t="shared" si="18"/>
        <v>0</v>
      </c>
      <c r="G109" s="68"/>
      <c r="H109" s="68">
        <f t="shared" si="18"/>
        <v>0</v>
      </c>
      <c r="I109" s="58"/>
      <c r="J109" s="58"/>
    </row>
    <row r="110" spans="1:10" s="59" customFormat="1" x14ac:dyDescent="0.25">
      <c r="A110" s="65"/>
      <c r="B110" s="65"/>
      <c r="C110" s="66"/>
      <c r="D110" s="65"/>
      <c r="E110" s="66"/>
      <c r="F110" s="215" t="s">
        <v>229</v>
      </c>
      <c r="G110" s="216"/>
      <c r="H110" s="68">
        <f>H109+D109</f>
        <v>0</v>
      </c>
      <c r="I110" s="58"/>
      <c r="J110" s="58"/>
    </row>
    <row r="111" spans="1:10" s="59" customFormat="1" x14ac:dyDescent="0.25">
      <c r="A111" s="65"/>
      <c r="B111" s="65"/>
      <c r="C111" s="66"/>
      <c r="D111" s="65"/>
      <c r="E111" s="66"/>
      <c r="F111" s="65"/>
      <c r="G111" s="58"/>
      <c r="H111" s="58"/>
      <c r="I111" s="58"/>
      <c r="J111" s="58"/>
    </row>
    <row r="112" spans="1:10" s="59" customFormat="1" hidden="1" x14ac:dyDescent="0.25">
      <c r="A112" s="65"/>
      <c r="B112" s="65"/>
      <c r="C112" s="66"/>
      <c r="D112" s="65"/>
      <c r="E112" s="66"/>
      <c r="F112" s="65"/>
      <c r="G112" s="58"/>
      <c r="H112" s="58"/>
      <c r="I112" s="58"/>
      <c r="J112" s="58"/>
    </row>
    <row r="113" spans="1:10" s="59" customFormat="1" hidden="1" x14ac:dyDescent="0.25">
      <c r="A113" s="65"/>
      <c r="B113" s="65"/>
      <c r="C113" s="66"/>
      <c r="D113" s="65"/>
      <c r="E113" s="66"/>
      <c r="F113" s="65"/>
      <c r="G113" s="58"/>
      <c r="H113" s="58"/>
      <c r="I113" s="58"/>
      <c r="J113" s="58"/>
    </row>
    <row r="114" spans="1:10" s="59" customFormat="1" hidden="1" x14ac:dyDescent="0.25">
      <c r="A114" s="65"/>
      <c r="B114" s="65"/>
      <c r="C114" s="66"/>
      <c r="D114" s="65"/>
      <c r="E114" s="66"/>
      <c r="F114" s="65"/>
      <c r="G114" s="58"/>
      <c r="H114" s="58"/>
      <c r="I114" s="58"/>
      <c r="J114" s="58"/>
    </row>
    <row r="115" spans="1:10" s="59" customFormat="1" hidden="1" x14ac:dyDescent="0.25">
      <c r="A115" s="65"/>
      <c r="B115" s="65"/>
      <c r="C115" s="66"/>
      <c r="D115" s="65"/>
      <c r="E115" s="66"/>
      <c r="F115" s="65"/>
      <c r="G115" s="58"/>
      <c r="H115" s="58"/>
      <c r="I115" s="58"/>
      <c r="J115" s="58"/>
    </row>
    <row r="116" spans="1:10" s="59" customFormat="1" hidden="1" x14ac:dyDescent="0.25">
      <c r="A116" s="65"/>
      <c r="B116" s="65"/>
      <c r="C116" s="66"/>
      <c r="D116" s="65"/>
      <c r="E116" s="66"/>
      <c r="F116" s="65"/>
      <c r="G116" s="58"/>
      <c r="H116" s="58"/>
      <c r="I116" s="58"/>
      <c r="J116" s="58"/>
    </row>
    <row r="117" spans="1:10" s="59" customFormat="1" hidden="1" x14ac:dyDescent="0.25">
      <c r="A117" s="65"/>
      <c r="B117" s="65"/>
      <c r="C117" s="66"/>
      <c r="D117" s="65"/>
      <c r="E117" s="66"/>
      <c r="F117" s="65"/>
      <c r="G117" s="58"/>
      <c r="H117" s="58"/>
      <c r="I117" s="58"/>
      <c r="J117" s="58"/>
    </row>
    <row r="118" spans="1:10" s="59" customFormat="1" hidden="1" x14ac:dyDescent="0.25">
      <c r="A118" s="65"/>
      <c r="B118" s="65"/>
      <c r="C118" s="66"/>
      <c r="D118" s="65"/>
      <c r="E118" s="66"/>
      <c r="F118" s="65"/>
      <c r="G118" s="58"/>
      <c r="H118" s="58"/>
      <c r="I118" s="58"/>
      <c r="J118" s="58"/>
    </row>
    <row r="119" spans="1:10" s="59" customFormat="1" hidden="1" x14ac:dyDescent="0.25">
      <c r="A119" s="65"/>
      <c r="B119" s="65"/>
      <c r="C119" s="66"/>
      <c r="D119" s="65"/>
      <c r="E119" s="66"/>
      <c r="F119" s="65"/>
      <c r="G119" s="58"/>
      <c r="H119" s="58"/>
      <c r="I119" s="58"/>
      <c r="J119" s="58"/>
    </row>
    <row r="120" spans="1:10" s="59" customFormat="1" ht="15.75" hidden="1" thickBot="1" x14ac:dyDescent="0.3">
      <c r="A120" s="65"/>
      <c r="B120" s="65"/>
      <c r="C120" s="66"/>
      <c r="D120" s="65"/>
      <c r="E120" s="66"/>
      <c r="F120" s="65"/>
      <c r="G120" s="58"/>
      <c r="H120" s="58"/>
      <c r="I120" s="58"/>
      <c r="J120" s="58"/>
    </row>
    <row r="121" spans="1:10" s="59" customFormat="1" ht="15.75" hidden="1" thickBot="1" x14ac:dyDescent="0.3">
      <c r="C121" s="85"/>
      <c r="D121" s="86">
        <v>2016</v>
      </c>
      <c r="E121" s="86">
        <f>+D121+1</f>
        <v>2017</v>
      </c>
      <c r="F121" s="86">
        <f>+E121+1</f>
        <v>2018</v>
      </c>
      <c r="G121" s="86">
        <f>+F121+1</f>
        <v>2019</v>
      </c>
      <c r="H121" s="86">
        <f>+G121+1</f>
        <v>2020</v>
      </c>
      <c r="I121" s="58"/>
      <c r="J121" s="58"/>
    </row>
    <row r="122" spans="1:10" s="59" customFormat="1" ht="15.75" hidden="1" thickBot="1" x14ac:dyDescent="0.3">
      <c r="A122" s="59" t="s">
        <v>230</v>
      </c>
      <c r="C122" s="85"/>
      <c r="D122" s="87">
        <v>94000</v>
      </c>
      <c r="E122" s="87">
        <v>99600</v>
      </c>
      <c r="F122" s="87">
        <v>105800</v>
      </c>
      <c r="G122" s="87">
        <v>112400</v>
      </c>
      <c r="H122" s="87">
        <v>127500</v>
      </c>
      <c r="I122" s="58"/>
      <c r="J122" s="58"/>
    </row>
    <row r="123" spans="1:10" s="59" customFormat="1" ht="15.75" hidden="1" thickBot="1" x14ac:dyDescent="0.3">
      <c r="A123" s="88" t="s">
        <v>169</v>
      </c>
      <c r="C123" s="85"/>
      <c r="D123" s="89">
        <v>47000</v>
      </c>
      <c r="E123" s="89">
        <v>49800</v>
      </c>
      <c r="F123" s="89">
        <v>52900</v>
      </c>
      <c r="G123" s="89">
        <v>56200</v>
      </c>
      <c r="H123" s="89">
        <v>63700</v>
      </c>
      <c r="I123" s="58"/>
      <c r="J123" s="58"/>
    </row>
    <row r="124" spans="1:10" s="59" customFormat="1" ht="15.75" hidden="1" thickBot="1" x14ac:dyDescent="0.3">
      <c r="A124" s="59" t="s">
        <v>176</v>
      </c>
      <c r="C124" s="85"/>
      <c r="D124" s="87">
        <v>31900</v>
      </c>
      <c r="E124" s="87">
        <v>33200</v>
      </c>
      <c r="F124" s="87">
        <v>35250</v>
      </c>
      <c r="G124" s="87">
        <v>37500</v>
      </c>
      <c r="H124" s="87">
        <v>42500</v>
      </c>
      <c r="I124" s="58"/>
      <c r="J124" s="58"/>
    </row>
    <row r="125" spans="1:10" s="59" customFormat="1" ht="15.75" hidden="1" thickBot="1" x14ac:dyDescent="0.3">
      <c r="A125" s="88" t="s">
        <v>177</v>
      </c>
      <c r="C125" s="85"/>
      <c r="D125" s="89">
        <v>9400</v>
      </c>
      <c r="E125" s="89">
        <v>9960</v>
      </c>
      <c r="F125" s="89">
        <v>10580</v>
      </c>
      <c r="G125" s="89">
        <v>11240</v>
      </c>
      <c r="H125" s="89">
        <v>12740</v>
      </c>
      <c r="I125" s="58"/>
      <c r="J125" s="58"/>
    </row>
    <row r="126" spans="1:10" s="59" customFormat="1" ht="15.75" hidden="1" thickBot="1" x14ac:dyDescent="0.3">
      <c r="A126" s="59" t="s">
        <v>178</v>
      </c>
      <c r="C126" s="85"/>
      <c r="D126" s="87">
        <v>31900</v>
      </c>
      <c r="E126" s="87">
        <v>33200</v>
      </c>
      <c r="F126" s="87">
        <v>35250</v>
      </c>
      <c r="G126" s="87">
        <v>37500</v>
      </c>
      <c r="H126" s="87">
        <v>42500</v>
      </c>
      <c r="I126" s="58"/>
      <c r="J126" s="58"/>
    </row>
    <row r="127" spans="1:10" s="59" customFormat="1" hidden="1" x14ac:dyDescent="0.25">
      <c r="A127" s="65"/>
      <c r="B127" s="65"/>
      <c r="C127" s="66"/>
      <c r="D127" s="65"/>
      <c r="E127" s="66"/>
      <c r="F127" s="65"/>
      <c r="G127" s="58"/>
      <c r="H127" s="58"/>
      <c r="I127" s="58"/>
      <c r="J127" s="58"/>
    </row>
    <row r="128" spans="1:10" s="59" customFormat="1" hidden="1" x14ac:dyDescent="0.25">
      <c r="A128" s="65"/>
      <c r="B128" s="65"/>
      <c r="C128" s="66"/>
      <c r="D128" s="65"/>
      <c r="E128" s="66"/>
      <c r="F128" s="65"/>
      <c r="G128" s="58"/>
      <c r="H128" s="58"/>
      <c r="I128" s="58"/>
      <c r="J128" s="58"/>
    </row>
    <row r="129" spans="1:10" s="59" customFormat="1" hidden="1" x14ac:dyDescent="0.25">
      <c r="A129" s="65"/>
      <c r="B129" s="65"/>
      <c r="C129" s="66"/>
      <c r="D129" s="65"/>
      <c r="E129" s="66"/>
      <c r="F129" s="65"/>
      <c r="G129" s="58"/>
      <c r="H129" s="58"/>
      <c r="I129" s="58"/>
      <c r="J129" s="58"/>
    </row>
    <row r="130" spans="1:10" s="59" customFormat="1" hidden="1" x14ac:dyDescent="0.25">
      <c r="A130" s="65"/>
      <c r="B130" s="65"/>
      <c r="C130" s="66"/>
      <c r="D130" s="65"/>
      <c r="E130" s="66"/>
      <c r="F130" s="65"/>
      <c r="G130" s="58"/>
      <c r="H130" s="58"/>
      <c r="I130" s="58"/>
      <c r="J130" s="58"/>
    </row>
    <row r="131" spans="1:10" s="59" customFormat="1" hidden="1" x14ac:dyDescent="0.25">
      <c r="A131" s="65"/>
      <c r="B131" s="65"/>
      <c r="C131" s="66"/>
      <c r="D131" s="65"/>
      <c r="E131" s="66"/>
      <c r="F131" s="65"/>
      <c r="G131" s="58"/>
      <c r="H131" s="58"/>
      <c r="I131" s="58"/>
      <c r="J131" s="58"/>
    </row>
    <row r="132" spans="1:10" s="59" customFormat="1" hidden="1" x14ac:dyDescent="0.25">
      <c r="A132" s="65"/>
      <c r="B132" s="65"/>
      <c r="C132" s="66"/>
      <c r="D132" s="65"/>
      <c r="E132" s="66"/>
      <c r="F132" s="65"/>
      <c r="G132" s="58"/>
      <c r="H132" s="58"/>
      <c r="I132" s="58"/>
      <c r="J132" s="58"/>
    </row>
    <row r="133" spans="1:10" s="59" customFormat="1" hidden="1" x14ac:dyDescent="0.25">
      <c r="A133" s="65"/>
      <c r="B133" s="65"/>
      <c r="C133" s="66"/>
      <c r="D133" s="65"/>
      <c r="E133" s="66"/>
      <c r="F133" s="65"/>
      <c r="G133" s="58"/>
      <c r="H133" s="58"/>
      <c r="I133" s="58"/>
      <c r="J133" s="58"/>
    </row>
    <row r="134" spans="1:10" s="59" customFormat="1" hidden="1" x14ac:dyDescent="0.25">
      <c r="A134" s="65"/>
      <c r="B134" s="65"/>
      <c r="C134" s="66"/>
      <c r="D134" s="65"/>
      <c r="E134" s="66"/>
      <c r="F134" s="65"/>
      <c r="G134" s="58"/>
      <c r="H134" s="58"/>
      <c r="I134" s="58"/>
      <c r="J134" s="58"/>
    </row>
    <row r="135" spans="1:10" s="59" customFormat="1" hidden="1" x14ac:dyDescent="0.25">
      <c r="A135" s="65"/>
      <c r="B135" s="65"/>
      <c r="C135" s="66"/>
      <c r="D135" s="65"/>
      <c r="E135" s="66"/>
      <c r="F135" s="65"/>
      <c r="G135" s="58"/>
      <c r="H135" s="58"/>
      <c r="I135" s="58"/>
      <c r="J135" s="58"/>
    </row>
    <row r="136" spans="1:10" s="59" customFormat="1" hidden="1" x14ac:dyDescent="0.25">
      <c r="A136" s="65"/>
      <c r="B136" s="65"/>
      <c r="C136" s="66"/>
      <c r="D136" s="65"/>
      <c r="E136" s="66"/>
      <c r="F136" s="65"/>
      <c r="G136" s="58"/>
      <c r="H136" s="58"/>
      <c r="I136" s="58"/>
      <c r="J136" s="58"/>
    </row>
    <row r="137" spans="1:10" s="59" customFormat="1" hidden="1" x14ac:dyDescent="0.25">
      <c r="A137" s="65"/>
      <c r="B137" s="65"/>
      <c r="C137" s="66"/>
      <c r="D137" s="65"/>
      <c r="E137" s="66"/>
      <c r="F137" s="65"/>
      <c r="G137" s="58"/>
      <c r="H137" s="58"/>
      <c r="I137" s="58"/>
      <c r="J137" s="58"/>
    </row>
    <row r="138" spans="1:10" s="59" customFormat="1" hidden="1" x14ac:dyDescent="0.25">
      <c r="A138" s="65"/>
      <c r="B138" s="65"/>
      <c r="C138" s="66"/>
      <c r="D138" s="65"/>
      <c r="E138" s="66"/>
      <c r="F138" s="65"/>
      <c r="G138" s="58"/>
      <c r="H138" s="58"/>
      <c r="I138" s="58"/>
      <c r="J138" s="58"/>
    </row>
    <row r="139" spans="1:10" s="59" customFormat="1" hidden="1" x14ac:dyDescent="0.25">
      <c r="A139" s="65"/>
      <c r="B139" s="65"/>
      <c r="C139" s="66"/>
      <c r="D139" s="65"/>
      <c r="E139" s="66"/>
      <c r="F139" s="65"/>
      <c r="G139" s="58"/>
      <c r="H139" s="58"/>
      <c r="I139" s="58"/>
      <c r="J139" s="58"/>
    </row>
    <row r="140" spans="1:10" s="59" customFormat="1" hidden="1" x14ac:dyDescent="0.25">
      <c r="A140" s="65"/>
      <c r="B140" s="65"/>
      <c r="C140" s="66"/>
      <c r="D140" s="65"/>
      <c r="E140" s="66"/>
      <c r="F140" s="65"/>
      <c r="G140" s="58"/>
      <c r="H140" s="58"/>
      <c r="I140" s="58"/>
      <c r="J140" s="58"/>
    </row>
    <row r="141" spans="1:10" s="59" customFormat="1" hidden="1" x14ac:dyDescent="0.25">
      <c r="A141" s="65"/>
      <c r="B141" s="65"/>
      <c r="C141" s="66"/>
      <c r="D141" s="65"/>
      <c r="E141" s="66"/>
      <c r="F141" s="65"/>
      <c r="G141" s="58"/>
      <c r="H141" s="58"/>
      <c r="I141" s="58"/>
      <c r="J141" s="58"/>
    </row>
    <row r="142" spans="1:10" s="59" customFormat="1" hidden="1" x14ac:dyDescent="0.25">
      <c r="A142" s="65"/>
      <c r="B142" s="65"/>
      <c r="C142" s="66"/>
      <c r="D142" s="65"/>
      <c r="E142" s="66"/>
      <c r="F142" s="65"/>
      <c r="G142" s="58"/>
      <c r="H142" s="58"/>
      <c r="I142" s="58"/>
      <c r="J142" s="58"/>
    </row>
    <row r="143" spans="1:10" s="59" customFormat="1" hidden="1" x14ac:dyDescent="0.25">
      <c r="A143" s="58"/>
      <c r="B143" s="58"/>
      <c r="C143" s="90"/>
      <c r="D143" s="58"/>
      <c r="E143" s="91"/>
      <c r="F143" s="58"/>
      <c r="G143" s="58"/>
      <c r="H143" s="58"/>
      <c r="I143" s="58"/>
      <c r="J143" s="58"/>
    </row>
    <row r="144" spans="1:10" s="59" customFormat="1" hidden="1" x14ac:dyDescent="0.25">
      <c r="A144" s="58"/>
      <c r="B144" s="58"/>
      <c r="C144" s="90"/>
      <c r="D144" s="58"/>
      <c r="E144" s="91"/>
      <c r="F144" s="58"/>
      <c r="G144" s="58"/>
      <c r="H144" s="58"/>
      <c r="I144" s="58"/>
      <c r="J144" s="58"/>
    </row>
    <row r="145" spans="1:10" s="59" customFormat="1" hidden="1" x14ac:dyDescent="0.25">
      <c r="A145" s="58"/>
      <c r="B145" s="58"/>
      <c r="C145" s="90"/>
      <c r="D145" s="58"/>
      <c r="E145" s="91"/>
      <c r="F145" s="58"/>
      <c r="G145" s="58"/>
      <c r="H145" s="58"/>
      <c r="I145" s="58"/>
      <c r="J145" s="58"/>
    </row>
    <row r="146" spans="1:10" s="59" customFormat="1" hidden="1" x14ac:dyDescent="0.25">
      <c r="A146" s="58"/>
      <c r="B146" s="58"/>
      <c r="C146" s="90"/>
      <c r="D146" s="58"/>
      <c r="E146" s="91"/>
      <c r="F146" s="58"/>
      <c r="G146" s="58"/>
      <c r="H146" s="58"/>
      <c r="I146" s="58"/>
      <c r="J146" s="58"/>
    </row>
    <row r="147" spans="1:10" s="59" customFormat="1" hidden="1" x14ac:dyDescent="0.25">
      <c r="A147" s="58"/>
      <c r="B147" s="58"/>
      <c r="C147" s="90"/>
      <c r="D147" s="58"/>
      <c r="E147" s="91"/>
      <c r="F147" s="58"/>
      <c r="G147" s="58"/>
      <c r="H147" s="58"/>
      <c r="I147" s="58"/>
      <c r="J147" s="58"/>
    </row>
    <row r="148" spans="1:10" s="59" customFormat="1" hidden="1" x14ac:dyDescent="0.25">
      <c r="A148" s="58"/>
      <c r="B148" s="58"/>
      <c r="C148" s="90"/>
      <c r="D148" s="58"/>
      <c r="E148" s="91"/>
      <c r="F148" s="58"/>
      <c r="G148" s="58"/>
      <c r="H148" s="58"/>
      <c r="I148" s="58"/>
      <c r="J148" s="58"/>
    </row>
    <row r="149" spans="1:10" s="59" customFormat="1" hidden="1" x14ac:dyDescent="0.25">
      <c r="A149" s="58"/>
      <c r="B149" s="58"/>
      <c r="C149" s="90"/>
      <c r="D149" s="58"/>
      <c r="E149" s="91"/>
      <c r="F149" s="58"/>
      <c r="G149" s="58"/>
      <c r="H149" s="58"/>
      <c r="I149" s="58"/>
      <c r="J149" s="58"/>
    </row>
    <row r="150" spans="1:10" s="59" customFormat="1" hidden="1" x14ac:dyDescent="0.25">
      <c r="A150" s="58"/>
      <c r="B150" s="58"/>
      <c r="C150" s="90"/>
      <c r="D150" s="58"/>
      <c r="E150" s="91"/>
      <c r="F150" s="58"/>
      <c r="G150" s="58"/>
      <c r="H150" s="58"/>
      <c r="I150" s="58"/>
      <c r="J150" s="58"/>
    </row>
    <row r="151" spans="1:10" s="59" customFormat="1" hidden="1" x14ac:dyDescent="0.25">
      <c r="A151" s="58"/>
      <c r="B151" s="58"/>
      <c r="C151" s="90"/>
      <c r="D151" s="58"/>
      <c r="E151" s="91"/>
      <c r="F151" s="58"/>
      <c r="G151" s="58"/>
      <c r="H151" s="58"/>
      <c r="I151" s="58"/>
      <c r="J151" s="58"/>
    </row>
    <row r="152" spans="1:10" s="59" customFormat="1" hidden="1" x14ac:dyDescent="0.25">
      <c r="A152" s="58"/>
      <c r="B152" s="58"/>
      <c r="C152" s="90"/>
      <c r="D152" s="58"/>
      <c r="E152" s="91"/>
      <c r="F152" s="58"/>
      <c r="G152" s="58"/>
      <c r="H152" s="58"/>
      <c r="I152" s="58"/>
      <c r="J152" s="58"/>
    </row>
    <row r="153" spans="1:10" s="59" customFormat="1" hidden="1" x14ac:dyDescent="0.25">
      <c r="A153" s="58"/>
      <c r="B153" s="58"/>
      <c r="C153" s="90"/>
      <c r="D153" s="58"/>
      <c r="E153" s="91"/>
      <c r="F153" s="58"/>
      <c r="G153" s="58"/>
      <c r="H153" s="58"/>
      <c r="I153" s="58"/>
      <c r="J153" s="58"/>
    </row>
    <row r="154" spans="1:10" s="59" customFormat="1" hidden="1" x14ac:dyDescent="0.25">
      <c r="A154" s="58"/>
      <c r="B154" s="58"/>
      <c r="C154" s="90"/>
      <c r="D154" s="58"/>
      <c r="E154" s="91"/>
      <c r="F154" s="58"/>
      <c r="G154" s="58"/>
      <c r="H154" s="58"/>
      <c r="I154" s="58"/>
      <c r="J154" s="58"/>
    </row>
    <row r="155" spans="1:10" s="59" customFormat="1" hidden="1" x14ac:dyDescent="0.25">
      <c r="A155" s="58"/>
      <c r="B155" s="58"/>
      <c r="C155" s="90"/>
      <c r="D155" s="58"/>
      <c r="E155" s="91"/>
      <c r="F155" s="58"/>
      <c r="G155" s="58"/>
      <c r="H155" s="58"/>
      <c r="I155" s="58"/>
      <c r="J155" s="58"/>
    </row>
    <row r="156" spans="1:10" s="59" customFormat="1" hidden="1" x14ac:dyDescent="0.25">
      <c r="A156" s="58"/>
      <c r="B156" s="58"/>
      <c r="C156" s="90"/>
      <c r="D156" s="58"/>
      <c r="E156" s="91"/>
      <c r="F156" s="58"/>
      <c r="G156" s="58"/>
      <c r="H156" s="58"/>
      <c r="I156" s="58"/>
      <c r="J156" s="58"/>
    </row>
    <row r="157" spans="1:10" s="59" customFormat="1" hidden="1" x14ac:dyDescent="0.25">
      <c r="A157" s="58"/>
      <c r="B157" s="58"/>
      <c r="C157" s="90"/>
      <c r="D157" s="58"/>
      <c r="E157" s="91"/>
      <c r="F157" s="58"/>
      <c r="G157" s="58"/>
      <c r="H157" s="58"/>
      <c r="I157" s="58"/>
      <c r="J157" s="58"/>
    </row>
    <row r="158" spans="1:10" s="59" customFormat="1" hidden="1" x14ac:dyDescent="0.25">
      <c r="A158" s="58"/>
      <c r="B158" s="58"/>
      <c r="C158" s="90"/>
      <c r="D158" s="58"/>
      <c r="E158" s="91"/>
      <c r="F158" s="58"/>
      <c r="G158" s="58"/>
      <c r="H158" s="58"/>
      <c r="I158" s="58"/>
      <c r="J158" s="58"/>
    </row>
    <row r="159" spans="1:10" s="59" customFormat="1" hidden="1" x14ac:dyDescent="0.25">
      <c r="A159" s="58"/>
      <c r="B159" s="58"/>
      <c r="C159" s="90"/>
      <c r="D159" s="58"/>
      <c r="E159" s="91"/>
      <c r="F159" s="58"/>
      <c r="G159" s="58"/>
      <c r="H159" s="58"/>
      <c r="I159" s="58"/>
      <c r="J159" s="58"/>
    </row>
    <row r="160" spans="1:10" s="59" customFormat="1" hidden="1" x14ac:dyDescent="0.25">
      <c r="A160" s="58"/>
      <c r="B160" s="58"/>
      <c r="C160" s="90"/>
      <c r="D160" s="58"/>
      <c r="E160" s="91"/>
      <c r="F160" s="58"/>
      <c r="G160" s="58"/>
      <c r="H160" s="58"/>
      <c r="I160" s="58"/>
      <c r="J160" s="58"/>
    </row>
    <row r="161" spans="1:10" s="59" customFormat="1" hidden="1" x14ac:dyDescent="0.25">
      <c r="A161" s="58"/>
      <c r="B161" s="58"/>
      <c r="C161" s="90"/>
      <c r="D161" s="58"/>
      <c r="E161" s="91"/>
      <c r="F161" s="58"/>
      <c r="G161" s="58"/>
      <c r="H161" s="58"/>
      <c r="I161" s="58"/>
      <c r="J161" s="58"/>
    </row>
    <row r="162" spans="1:10" s="59" customFormat="1" hidden="1" x14ac:dyDescent="0.25">
      <c r="A162" s="58"/>
      <c r="B162" s="58"/>
      <c r="C162" s="90"/>
      <c r="D162" s="58"/>
      <c r="E162" s="91"/>
      <c r="F162" s="58"/>
      <c r="G162" s="58"/>
      <c r="H162" s="58"/>
      <c r="I162" s="58"/>
      <c r="J162" s="58"/>
    </row>
    <row r="163" spans="1:10" s="59" customFormat="1" hidden="1" x14ac:dyDescent="0.25">
      <c r="A163" s="58"/>
      <c r="B163" s="58"/>
      <c r="C163" s="90"/>
      <c r="D163" s="58"/>
      <c r="E163" s="91"/>
      <c r="F163" s="58"/>
      <c r="G163" s="58"/>
      <c r="H163" s="58"/>
      <c r="I163" s="58"/>
      <c r="J163" s="58"/>
    </row>
    <row r="164" spans="1:10" s="59" customFormat="1" hidden="1" x14ac:dyDescent="0.25">
      <c r="A164" s="58"/>
      <c r="B164" s="58"/>
      <c r="C164" s="90"/>
      <c r="D164" s="58"/>
      <c r="E164" s="91"/>
      <c r="F164" s="58"/>
      <c r="G164" s="58"/>
      <c r="H164" s="58"/>
      <c r="I164" s="58"/>
      <c r="J164" s="58"/>
    </row>
    <row r="165" spans="1:10" s="59" customFormat="1" hidden="1" x14ac:dyDescent="0.25">
      <c r="A165" s="58"/>
      <c r="B165" s="58"/>
      <c r="C165" s="90"/>
      <c r="D165" s="58"/>
      <c r="E165" s="91"/>
      <c r="F165" s="58"/>
      <c r="G165" s="58"/>
      <c r="H165" s="58"/>
      <c r="I165" s="58"/>
      <c r="J165" s="58"/>
    </row>
    <row r="166" spans="1:10" s="59" customFormat="1" hidden="1" x14ac:dyDescent="0.25">
      <c r="A166" s="58"/>
      <c r="B166" s="58"/>
      <c r="C166" s="90"/>
      <c r="D166" s="58"/>
      <c r="E166" s="91"/>
      <c r="F166" s="58"/>
      <c r="G166" s="58"/>
      <c r="H166" s="58"/>
      <c r="I166" s="58"/>
      <c r="J166" s="58"/>
    </row>
    <row r="167" spans="1:10" s="59" customFormat="1" hidden="1" x14ac:dyDescent="0.25">
      <c r="A167" s="58"/>
      <c r="B167" s="58"/>
      <c r="C167" s="90"/>
      <c r="D167" s="58"/>
      <c r="E167" s="91"/>
      <c r="F167" s="58"/>
      <c r="G167" s="58"/>
      <c r="H167" s="58"/>
      <c r="I167" s="58"/>
      <c r="J167" s="58"/>
    </row>
    <row r="168" spans="1:10" s="59" customFormat="1" hidden="1" x14ac:dyDescent="0.25">
      <c r="A168" s="58"/>
      <c r="B168" s="58"/>
      <c r="C168" s="90"/>
      <c r="D168" s="58"/>
      <c r="E168" s="91"/>
      <c r="F168" s="58"/>
      <c r="G168" s="58"/>
      <c r="H168" s="58"/>
      <c r="I168" s="58"/>
      <c r="J168" s="58"/>
    </row>
    <row r="169" spans="1:10" s="59" customFormat="1" hidden="1" x14ac:dyDescent="0.25">
      <c r="A169" s="58"/>
      <c r="B169" s="58"/>
      <c r="C169" s="90"/>
      <c r="D169" s="58"/>
      <c r="E169" s="91"/>
      <c r="F169" s="58"/>
      <c r="G169" s="58"/>
      <c r="H169" s="58"/>
      <c r="I169" s="58"/>
      <c r="J169" s="58"/>
    </row>
    <row r="170" spans="1:10" s="59" customFormat="1" hidden="1" x14ac:dyDescent="0.25">
      <c r="A170" s="58"/>
      <c r="B170" s="58"/>
      <c r="C170" s="90"/>
      <c r="D170" s="58"/>
      <c r="E170" s="91"/>
      <c r="F170" s="58"/>
      <c r="G170" s="58"/>
      <c r="H170" s="58"/>
      <c r="I170" s="58"/>
      <c r="J170" s="58"/>
    </row>
    <row r="171" spans="1:10" s="59" customFormat="1" hidden="1" x14ac:dyDescent="0.25">
      <c r="A171" s="58"/>
      <c r="B171" s="58"/>
      <c r="C171" s="90"/>
      <c r="D171" s="58"/>
      <c r="E171" s="91"/>
      <c r="F171" s="58"/>
      <c r="G171" s="58"/>
      <c r="H171" s="58"/>
      <c r="I171" s="58"/>
      <c r="J171" s="58"/>
    </row>
    <row r="172" spans="1:10" s="59" customFormat="1" hidden="1" x14ac:dyDescent="0.25">
      <c r="A172" s="58"/>
      <c r="B172" s="58"/>
      <c r="C172" s="90"/>
      <c r="D172" s="58"/>
      <c r="E172" s="91"/>
      <c r="F172" s="58"/>
      <c r="G172" s="58"/>
      <c r="H172" s="58"/>
      <c r="I172" s="58"/>
      <c r="J172" s="58"/>
    </row>
    <row r="173" spans="1:10" s="59" customFormat="1" hidden="1" x14ac:dyDescent="0.25">
      <c r="A173" s="58"/>
      <c r="B173" s="58"/>
      <c r="C173" s="90"/>
      <c r="D173" s="58"/>
      <c r="E173" s="91"/>
      <c r="F173" s="58"/>
      <c r="G173" s="58"/>
      <c r="H173" s="58"/>
      <c r="I173" s="58"/>
      <c r="J173" s="58"/>
    </row>
    <row r="174" spans="1:10" s="59" customFormat="1" hidden="1" x14ac:dyDescent="0.25">
      <c r="A174" s="58"/>
      <c r="B174" s="58"/>
      <c r="C174" s="90"/>
      <c r="D174" s="58"/>
      <c r="E174" s="91"/>
      <c r="F174" s="58"/>
      <c r="G174" s="58"/>
      <c r="H174" s="58"/>
      <c r="I174" s="58"/>
      <c r="J174" s="58"/>
    </row>
    <row r="175" spans="1:10" s="59" customFormat="1" hidden="1" x14ac:dyDescent="0.25">
      <c r="A175" s="58"/>
      <c r="B175" s="58"/>
      <c r="C175" s="90"/>
      <c r="D175" s="58"/>
      <c r="E175" s="91"/>
      <c r="F175" s="58"/>
      <c r="G175" s="58"/>
      <c r="H175" s="58"/>
      <c r="I175" s="58"/>
      <c r="J175" s="58"/>
    </row>
    <row r="176" spans="1:10" s="59" customFormat="1" hidden="1" x14ac:dyDescent="0.25">
      <c r="A176" s="58"/>
      <c r="B176" s="58"/>
      <c r="C176" s="90"/>
      <c r="D176" s="58"/>
      <c r="E176" s="91"/>
      <c r="F176" s="58"/>
      <c r="G176" s="58"/>
      <c r="H176" s="58"/>
      <c r="I176" s="58"/>
      <c r="J176" s="58"/>
    </row>
    <row r="177" spans="1:10" s="59" customFormat="1" hidden="1" x14ac:dyDescent="0.25">
      <c r="A177" s="58"/>
      <c r="B177" s="58"/>
      <c r="C177" s="90"/>
      <c r="D177" s="58"/>
      <c r="E177" s="91"/>
      <c r="F177" s="58"/>
      <c r="G177" s="58"/>
      <c r="H177" s="58"/>
      <c r="I177" s="58"/>
      <c r="J177" s="58"/>
    </row>
    <row r="178" spans="1:10" s="59" customFormat="1" hidden="1" x14ac:dyDescent="0.25">
      <c r="A178" s="58"/>
      <c r="B178" s="58"/>
      <c r="C178" s="90"/>
      <c r="D178" s="58"/>
      <c r="E178" s="91"/>
      <c r="F178" s="58"/>
      <c r="G178" s="58"/>
      <c r="H178" s="58"/>
      <c r="I178" s="58"/>
      <c r="J178" s="58"/>
    </row>
    <row r="179" spans="1:10" s="59" customFormat="1" hidden="1" x14ac:dyDescent="0.25">
      <c r="A179" s="58"/>
      <c r="B179" s="58"/>
      <c r="C179" s="90"/>
      <c r="D179" s="58"/>
      <c r="E179" s="91"/>
      <c r="F179" s="58"/>
      <c r="G179" s="58"/>
      <c r="H179" s="58"/>
      <c r="I179" s="58"/>
      <c r="J179" s="58"/>
    </row>
    <row r="180" spans="1:10" s="59" customFormat="1" hidden="1" x14ac:dyDescent="0.25">
      <c r="A180" s="58"/>
      <c r="B180" s="58"/>
      <c r="C180" s="90"/>
      <c r="D180" s="58"/>
      <c r="E180" s="91"/>
      <c r="F180" s="58"/>
      <c r="G180" s="58"/>
      <c r="H180" s="58"/>
      <c r="I180" s="58"/>
      <c r="J180" s="58"/>
    </row>
    <row r="181" spans="1:10" s="59" customFormat="1" hidden="1" x14ac:dyDescent="0.25">
      <c r="A181" s="58"/>
      <c r="B181" s="58"/>
      <c r="C181" s="90"/>
      <c r="D181" s="58"/>
      <c r="E181" s="91"/>
      <c r="F181" s="58"/>
      <c r="G181" s="58"/>
      <c r="H181" s="58"/>
      <c r="I181" s="58"/>
      <c r="J181" s="58"/>
    </row>
    <row r="182" spans="1:10" s="59" customFormat="1" hidden="1" x14ac:dyDescent="0.25">
      <c r="A182" s="58"/>
      <c r="B182" s="58"/>
      <c r="C182" s="90"/>
      <c r="D182" s="58"/>
      <c r="E182" s="91"/>
      <c r="F182" s="58"/>
      <c r="G182" s="58"/>
      <c r="H182" s="58"/>
      <c r="I182" s="58"/>
      <c r="J182" s="58"/>
    </row>
    <row r="183" spans="1:10" s="59" customFormat="1" hidden="1" x14ac:dyDescent="0.25">
      <c r="A183" s="58"/>
      <c r="B183" s="58"/>
      <c r="C183" s="90"/>
      <c r="D183" s="58"/>
      <c r="E183" s="91"/>
      <c r="F183" s="58"/>
      <c r="G183" s="58"/>
      <c r="H183" s="58"/>
      <c r="I183" s="58"/>
      <c r="J183" s="58"/>
    </row>
    <row r="184" spans="1:10" s="59" customFormat="1" hidden="1" x14ac:dyDescent="0.25">
      <c r="A184" s="58"/>
      <c r="B184" s="58"/>
      <c r="C184" s="90"/>
      <c r="D184" s="58"/>
      <c r="E184" s="91"/>
      <c r="F184" s="58"/>
      <c r="G184" s="58"/>
      <c r="H184" s="58"/>
      <c r="I184" s="58"/>
      <c r="J184" s="58"/>
    </row>
    <row r="185" spans="1:10" s="59" customFormat="1" hidden="1" x14ac:dyDescent="0.25">
      <c r="A185" s="58"/>
      <c r="B185" s="58"/>
      <c r="C185" s="90"/>
      <c r="D185" s="58"/>
      <c r="E185" s="91"/>
      <c r="F185" s="58"/>
      <c r="G185" s="58"/>
      <c r="H185" s="58"/>
      <c r="I185" s="58"/>
      <c r="J185" s="58"/>
    </row>
    <row r="186" spans="1:10" s="59" customFormat="1" hidden="1" x14ac:dyDescent="0.25">
      <c r="A186" s="58"/>
      <c r="B186" s="58"/>
      <c r="C186" s="90"/>
      <c r="D186" s="58"/>
      <c r="E186" s="91"/>
      <c r="F186" s="58"/>
      <c r="G186" s="58"/>
      <c r="H186" s="58"/>
      <c r="I186" s="58"/>
      <c r="J186" s="58"/>
    </row>
    <row r="187" spans="1:10" s="59" customFormat="1" hidden="1" x14ac:dyDescent="0.25">
      <c r="A187" s="58"/>
      <c r="B187" s="58"/>
      <c r="C187" s="90"/>
      <c r="D187" s="58"/>
      <c r="E187" s="91"/>
      <c r="F187" s="58"/>
      <c r="G187" s="58"/>
      <c r="H187" s="58"/>
      <c r="I187" s="58"/>
      <c r="J187" s="58"/>
    </row>
    <row r="188" spans="1:10" s="59" customFormat="1" hidden="1" x14ac:dyDescent="0.25">
      <c r="A188" s="58"/>
      <c r="B188" s="58"/>
      <c r="C188" s="90"/>
      <c r="D188" s="58"/>
      <c r="E188" s="91"/>
      <c r="F188" s="58"/>
      <c r="G188" s="58"/>
      <c r="H188" s="58"/>
      <c r="I188" s="58"/>
      <c r="J188" s="58"/>
    </row>
    <row r="189" spans="1:10" s="59" customFormat="1" hidden="1" x14ac:dyDescent="0.25">
      <c r="A189" s="58"/>
      <c r="B189" s="58"/>
      <c r="C189" s="90"/>
      <c r="D189" s="58"/>
      <c r="E189" s="91"/>
      <c r="F189" s="58"/>
      <c r="G189" s="58"/>
      <c r="H189" s="58"/>
      <c r="I189" s="58"/>
      <c r="J189" s="58"/>
    </row>
    <row r="190" spans="1:10" s="59" customFormat="1" hidden="1" x14ac:dyDescent="0.25">
      <c r="A190" s="58"/>
      <c r="B190" s="58"/>
      <c r="C190" s="90"/>
      <c r="D190" s="58"/>
      <c r="E190" s="91"/>
      <c r="F190" s="58"/>
      <c r="G190" s="58"/>
      <c r="H190" s="58"/>
      <c r="I190" s="58"/>
      <c r="J190" s="58"/>
    </row>
    <row r="191" spans="1:10" s="59" customFormat="1" hidden="1" x14ac:dyDescent="0.25">
      <c r="A191" s="58"/>
      <c r="B191" s="58"/>
      <c r="C191" s="90"/>
      <c r="D191" s="58"/>
      <c r="E191" s="91"/>
      <c r="F191" s="58"/>
      <c r="G191" s="58"/>
      <c r="H191" s="58"/>
      <c r="I191" s="58"/>
      <c r="J191" s="58"/>
    </row>
    <row r="192" spans="1:10" s="59" customFormat="1" hidden="1" x14ac:dyDescent="0.25">
      <c r="A192" s="58"/>
      <c r="B192" s="58"/>
      <c r="C192" s="90"/>
      <c r="D192" s="58"/>
      <c r="E192" s="91"/>
      <c r="F192" s="58"/>
      <c r="G192" s="58"/>
      <c r="H192" s="58"/>
      <c r="I192" s="58"/>
      <c r="J192" s="58"/>
    </row>
    <row r="193" spans="1:10" s="59" customFormat="1" hidden="1" x14ac:dyDescent="0.25">
      <c r="A193" s="58"/>
      <c r="B193" s="58"/>
      <c r="C193" s="90"/>
      <c r="D193" s="58"/>
      <c r="E193" s="91"/>
      <c r="F193" s="58"/>
      <c r="G193" s="58"/>
      <c r="H193" s="58"/>
      <c r="I193" s="58"/>
      <c r="J193" s="58"/>
    </row>
    <row r="194" spans="1:10" s="59" customFormat="1" hidden="1" x14ac:dyDescent="0.25">
      <c r="A194" s="58"/>
      <c r="B194" s="58"/>
      <c r="C194" s="90"/>
      <c r="D194" s="58"/>
      <c r="E194" s="91"/>
      <c r="F194" s="58"/>
      <c r="G194" s="58"/>
      <c r="H194" s="58"/>
      <c r="I194" s="58"/>
      <c r="J194" s="58"/>
    </row>
    <row r="195" spans="1:10" s="59" customFormat="1" hidden="1" x14ac:dyDescent="0.25">
      <c r="A195" s="58"/>
      <c r="B195" s="58"/>
      <c r="C195" s="90"/>
      <c r="D195" s="58"/>
      <c r="E195" s="91"/>
      <c r="F195" s="58"/>
      <c r="G195" s="58"/>
      <c r="H195" s="58"/>
      <c r="I195" s="58"/>
      <c r="J195" s="58"/>
    </row>
    <row r="196" spans="1:10" s="59" customFormat="1" hidden="1" x14ac:dyDescent="0.25">
      <c r="A196" s="58"/>
      <c r="B196" s="58"/>
      <c r="C196" s="90"/>
      <c r="D196" s="58"/>
      <c r="E196" s="91"/>
      <c r="F196" s="58"/>
      <c r="G196" s="58"/>
      <c r="H196" s="58"/>
      <c r="I196" s="58"/>
      <c r="J196" s="58"/>
    </row>
    <row r="197" spans="1:10" s="59" customFormat="1" hidden="1" x14ac:dyDescent="0.25">
      <c r="A197" s="58"/>
      <c r="B197" s="58"/>
      <c r="C197" s="90"/>
      <c r="D197" s="58"/>
      <c r="E197" s="91"/>
      <c r="F197" s="58"/>
      <c r="G197" s="58"/>
      <c r="H197" s="58"/>
      <c r="I197" s="58"/>
      <c r="J197" s="58"/>
    </row>
    <row r="198" spans="1:10" s="59" customFormat="1" hidden="1" x14ac:dyDescent="0.25">
      <c r="A198" s="58"/>
      <c r="B198" s="58"/>
      <c r="C198" s="90"/>
      <c r="D198" s="58"/>
      <c r="E198" s="91"/>
      <c r="F198" s="58"/>
      <c r="G198" s="58"/>
      <c r="H198" s="58"/>
      <c r="I198" s="58"/>
      <c r="J198" s="58"/>
    </row>
    <row r="199" spans="1:10" s="59" customFormat="1" hidden="1" x14ac:dyDescent="0.25">
      <c r="A199" s="58"/>
      <c r="B199" s="58"/>
      <c r="C199" s="90"/>
      <c r="D199" s="58"/>
      <c r="E199" s="91"/>
      <c r="F199" s="58"/>
      <c r="G199" s="58"/>
      <c r="H199" s="58"/>
      <c r="I199" s="58"/>
      <c r="J199" s="58"/>
    </row>
    <row r="200" spans="1:10" s="59" customFormat="1" hidden="1" x14ac:dyDescent="0.25">
      <c r="A200" s="58"/>
      <c r="B200" s="58"/>
      <c r="C200" s="90"/>
      <c r="D200" s="58"/>
      <c r="E200" s="91"/>
      <c r="F200" s="58"/>
      <c r="G200" s="58"/>
      <c r="H200" s="58"/>
      <c r="I200" s="58"/>
      <c r="J200" s="58"/>
    </row>
    <row r="201" spans="1:10" s="59" customFormat="1" hidden="1" x14ac:dyDescent="0.25">
      <c r="A201" s="58"/>
      <c r="B201" s="58"/>
      <c r="C201" s="90"/>
      <c r="D201" s="58"/>
      <c r="E201" s="91"/>
      <c r="F201" s="58"/>
      <c r="G201" s="58"/>
      <c r="H201" s="58"/>
      <c r="I201" s="58"/>
      <c r="J201" s="58"/>
    </row>
    <row r="202" spans="1:10" s="59" customFormat="1" hidden="1" x14ac:dyDescent="0.25">
      <c r="A202" s="58"/>
      <c r="B202" s="58"/>
      <c r="C202" s="90"/>
      <c r="D202" s="58"/>
      <c r="E202" s="91"/>
      <c r="F202" s="58"/>
      <c r="G202" s="58"/>
      <c r="H202" s="58"/>
      <c r="I202" s="58"/>
      <c r="J202" s="58"/>
    </row>
    <row r="203" spans="1:10" s="59" customFormat="1" hidden="1" x14ac:dyDescent="0.25">
      <c r="A203" s="58"/>
      <c r="B203" s="58"/>
      <c r="C203" s="90"/>
      <c r="D203" s="58"/>
      <c r="E203" s="91"/>
      <c r="F203" s="58"/>
      <c r="G203" s="58"/>
      <c r="H203" s="58"/>
      <c r="I203" s="58"/>
      <c r="J203" s="58"/>
    </row>
    <row r="204" spans="1:10" s="59" customFormat="1" hidden="1" x14ac:dyDescent="0.25">
      <c r="A204" s="58"/>
      <c r="B204" s="58"/>
      <c r="C204" s="90"/>
      <c r="D204" s="58"/>
      <c r="E204" s="91"/>
      <c r="F204" s="58"/>
      <c r="G204" s="58"/>
      <c r="H204" s="58"/>
      <c r="I204" s="58"/>
      <c r="J204" s="58"/>
    </row>
    <row r="205" spans="1:10" s="59" customFormat="1" hidden="1" x14ac:dyDescent="0.25">
      <c r="A205" s="58"/>
      <c r="B205" s="58"/>
      <c r="C205" s="90"/>
      <c r="D205" s="58"/>
      <c r="E205" s="91"/>
      <c r="F205" s="58"/>
      <c r="G205" s="58"/>
      <c r="H205" s="58"/>
      <c r="I205" s="58"/>
      <c r="J205" s="58"/>
    </row>
    <row r="206" spans="1:10" s="59" customFormat="1" hidden="1" x14ac:dyDescent="0.25">
      <c r="A206" s="58"/>
      <c r="B206" s="58"/>
      <c r="C206" s="90"/>
      <c r="D206" s="58"/>
      <c r="E206" s="91"/>
      <c r="F206" s="58"/>
      <c r="G206" s="58"/>
      <c r="H206" s="58"/>
      <c r="I206" s="58"/>
      <c r="J206" s="58"/>
    </row>
    <row r="207" spans="1:10" s="59" customFormat="1" hidden="1" x14ac:dyDescent="0.25">
      <c r="A207" s="58"/>
      <c r="B207" s="58"/>
      <c r="C207" s="90"/>
      <c r="D207" s="58"/>
      <c r="E207" s="91"/>
      <c r="F207" s="58"/>
      <c r="G207" s="58"/>
      <c r="H207" s="58"/>
      <c r="I207" s="58"/>
      <c r="J207" s="58"/>
    </row>
    <row r="208" spans="1:10" s="59" customFormat="1" hidden="1" x14ac:dyDescent="0.25">
      <c r="A208" s="58"/>
      <c r="B208" s="58"/>
      <c r="C208" s="90"/>
      <c r="D208" s="58"/>
      <c r="E208" s="91"/>
      <c r="F208" s="58"/>
      <c r="G208" s="58"/>
      <c r="H208" s="58"/>
      <c r="I208" s="58"/>
      <c r="J208" s="58"/>
    </row>
    <row r="209" spans="1:10" s="59" customFormat="1" hidden="1" x14ac:dyDescent="0.25">
      <c r="A209" s="58"/>
      <c r="B209" s="58"/>
      <c r="C209" s="90"/>
      <c r="D209" s="58"/>
      <c r="E209" s="91"/>
      <c r="F209" s="58"/>
      <c r="G209" s="58"/>
      <c r="H209" s="58"/>
      <c r="I209" s="58"/>
      <c r="J209" s="58"/>
    </row>
    <row r="210" spans="1:10" s="59" customFormat="1" hidden="1" x14ac:dyDescent="0.25">
      <c r="A210" s="58"/>
      <c r="B210" s="58"/>
      <c r="C210" s="90"/>
      <c r="D210" s="58"/>
      <c r="E210" s="91"/>
      <c r="F210" s="58"/>
      <c r="G210" s="58"/>
      <c r="H210" s="58"/>
      <c r="I210" s="58"/>
      <c r="J210" s="58"/>
    </row>
    <row r="211" spans="1:10" s="59" customFormat="1" hidden="1" x14ac:dyDescent="0.25">
      <c r="A211" s="58"/>
      <c r="B211" s="58"/>
      <c r="C211" s="90"/>
      <c r="D211" s="58"/>
      <c r="E211" s="91"/>
      <c r="F211" s="58"/>
      <c r="G211" s="58"/>
      <c r="H211" s="58"/>
      <c r="I211" s="58"/>
      <c r="J211" s="58"/>
    </row>
    <row r="212" spans="1:10" s="59" customFormat="1" hidden="1" x14ac:dyDescent="0.25">
      <c r="A212" s="58"/>
      <c r="B212" s="58"/>
      <c r="C212" s="90"/>
      <c r="D212" s="58"/>
      <c r="E212" s="91"/>
      <c r="F212" s="58"/>
      <c r="G212" s="58"/>
      <c r="H212" s="58"/>
      <c r="I212" s="58"/>
      <c r="J212" s="58"/>
    </row>
    <row r="213" spans="1:10" s="59" customFormat="1" hidden="1" x14ac:dyDescent="0.25">
      <c r="A213" s="58"/>
      <c r="B213" s="58"/>
      <c r="C213" s="90"/>
      <c r="D213" s="58"/>
      <c r="E213" s="91"/>
      <c r="F213" s="58"/>
      <c r="G213" s="58"/>
      <c r="H213" s="58"/>
      <c r="I213" s="58"/>
      <c r="J213" s="58"/>
    </row>
    <row r="214" spans="1:10" s="59" customFormat="1" hidden="1" x14ac:dyDescent="0.25">
      <c r="A214" s="58"/>
      <c r="B214" s="58"/>
      <c r="C214" s="90"/>
      <c r="D214" s="58"/>
      <c r="E214" s="91"/>
      <c r="F214" s="58"/>
      <c r="G214" s="58"/>
      <c r="H214" s="58"/>
      <c r="I214" s="58"/>
      <c r="J214" s="58"/>
    </row>
    <row r="215" spans="1:10" s="59" customFormat="1" hidden="1" x14ac:dyDescent="0.25">
      <c r="A215" s="58"/>
      <c r="B215" s="58"/>
      <c r="C215" s="90"/>
      <c r="D215" s="58"/>
      <c r="E215" s="91"/>
      <c r="F215" s="58"/>
      <c r="G215" s="58"/>
      <c r="H215" s="58"/>
      <c r="I215" s="58"/>
      <c r="J215" s="58"/>
    </row>
    <row r="216" spans="1:10" s="59" customFormat="1" hidden="1" x14ac:dyDescent="0.25">
      <c r="A216" s="58"/>
      <c r="B216" s="58"/>
      <c r="C216" s="90"/>
      <c r="D216" s="58"/>
      <c r="E216" s="91"/>
      <c r="F216" s="58"/>
      <c r="G216" s="58"/>
      <c r="H216" s="58"/>
      <c r="I216" s="58"/>
      <c r="J216" s="58"/>
    </row>
    <row r="217" spans="1:10" s="59" customFormat="1" hidden="1" x14ac:dyDescent="0.25">
      <c r="A217" s="58"/>
      <c r="B217" s="58"/>
      <c r="C217" s="90"/>
      <c r="D217" s="58"/>
      <c r="E217" s="91"/>
      <c r="F217" s="58"/>
      <c r="G217" s="58"/>
      <c r="H217" s="58"/>
      <c r="I217" s="58"/>
      <c r="J217" s="58"/>
    </row>
    <row r="218" spans="1:10" s="59" customFormat="1" hidden="1" x14ac:dyDescent="0.25">
      <c r="A218" s="58"/>
      <c r="B218" s="58"/>
      <c r="C218" s="90"/>
      <c r="D218" s="58"/>
      <c r="E218" s="91"/>
      <c r="F218" s="58"/>
      <c r="G218" s="58"/>
      <c r="H218" s="58"/>
      <c r="I218" s="58"/>
      <c r="J218" s="58"/>
    </row>
    <row r="219" spans="1:10" s="59" customFormat="1" hidden="1" x14ac:dyDescent="0.25">
      <c r="A219" s="58"/>
      <c r="B219" s="58"/>
      <c r="C219" s="90"/>
      <c r="D219" s="58"/>
      <c r="E219" s="91"/>
      <c r="F219" s="58"/>
      <c r="G219" s="58"/>
      <c r="H219" s="58"/>
      <c r="I219" s="58"/>
      <c r="J219" s="58"/>
    </row>
    <row r="220" spans="1:10" s="59" customFormat="1" hidden="1" x14ac:dyDescent="0.25">
      <c r="A220" s="58"/>
      <c r="B220" s="58"/>
      <c r="C220" s="90"/>
      <c r="D220" s="58"/>
      <c r="E220" s="91"/>
      <c r="F220" s="58"/>
      <c r="G220" s="58"/>
      <c r="H220" s="58"/>
      <c r="I220" s="58"/>
      <c r="J220" s="58"/>
    </row>
    <row r="221" spans="1:10" s="59" customFormat="1" hidden="1" x14ac:dyDescent="0.25">
      <c r="A221" s="58"/>
      <c r="B221" s="58"/>
      <c r="C221" s="90"/>
      <c r="D221" s="58"/>
      <c r="E221" s="91"/>
      <c r="F221" s="58"/>
      <c r="G221" s="58"/>
      <c r="H221" s="58"/>
      <c r="I221" s="58"/>
      <c r="J221" s="58"/>
    </row>
    <row r="222" spans="1:10" s="59" customFormat="1" hidden="1" x14ac:dyDescent="0.25">
      <c r="A222" s="58"/>
      <c r="B222" s="58"/>
      <c r="C222" s="90"/>
      <c r="D222" s="58"/>
      <c r="E222" s="91"/>
      <c r="F222" s="58"/>
      <c r="G222" s="58"/>
      <c r="H222" s="58"/>
      <c r="I222" s="58"/>
      <c r="J222" s="58"/>
    </row>
    <row r="223" spans="1:10" s="59" customFormat="1" hidden="1" x14ac:dyDescent="0.25">
      <c r="A223" s="58"/>
      <c r="B223" s="58"/>
      <c r="C223" s="90"/>
      <c r="D223" s="58"/>
      <c r="E223" s="91"/>
      <c r="F223" s="58"/>
      <c r="G223" s="58"/>
      <c r="H223" s="58"/>
      <c r="I223" s="58"/>
      <c r="J223" s="58"/>
    </row>
    <row r="224" spans="1:10" s="59" customFormat="1" hidden="1" x14ac:dyDescent="0.25">
      <c r="A224" s="58"/>
      <c r="B224" s="58"/>
      <c r="C224" s="90"/>
      <c r="D224" s="58"/>
      <c r="E224" s="91"/>
      <c r="F224" s="58"/>
      <c r="G224" s="58"/>
      <c r="H224" s="58"/>
      <c r="I224" s="58"/>
      <c r="J224" s="58"/>
    </row>
    <row r="225" spans="1:10" s="59" customFormat="1" hidden="1" x14ac:dyDescent="0.25">
      <c r="A225" s="58"/>
      <c r="B225" s="58"/>
      <c r="C225" s="90"/>
      <c r="D225" s="58"/>
      <c r="E225" s="91"/>
      <c r="F225" s="58"/>
      <c r="G225" s="58"/>
      <c r="H225" s="58"/>
      <c r="I225" s="58"/>
      <c r="J225" s="58"/>
    </row>
    <row r="226" spans="1:10" s="59" customFormat="1" hidden="1" x14ac:dyDescent="0.25">
      <c r="A226" s="58"/>
      <c r="B226" s="58"/>
      <c r="C226" s="90"/>
      <c r="D226" s="58"/>
      <c r="E226" s="91"/>
      <c r="F226" s="58"/>
      <c r="G226" s="58"/>
      <c r="H226" s="58"/>
      <c r="I226" s="58"/>
      <c r="J226" s="58"/>
    </row>
    <row r="227" spans="1:10" s="59" customFormat="1" hidden="1" x14ac:dyDescent="0.25">
      <c r="A227" s="58"/>
      <c r="B227" s="58"/>
      <c r="C227" s="90"/>
      <c r="D227" s="58"/>
      <c r="E227" s="91"/>
      <c r="F227" s="58"/>
      <c r="G227" s="58"/>
      <c r="H227" s="58"/>
      <c r="I227" s="58"/>
      <c r="J227" s="58"/>
    </row>
    <row r="228" spans="1:10" s="59" customFormat="1" hidden="1" x14ac:dyDescent="0.25">
      <c r="A228" s="58"/>
      <c r="B228" s="58"/>
      <c r="C228" s="90"/>
      <c r="D228" s="58"/>
      <c r="E228" s="91"/>
      <c r="F228" s="58"/>
      <c r="G228" s="58"/>
      <c r="H228" s="58"/>
      <c r="I228" s="58"/>
      <c r="J228" s="58"/>
    </row>
    <row r="229" spans="1:10" s="59" customFormat="1" hidden="1" x14ac:dyDescent="0.25">
      <c r="A229" s="58"/>
      <c r="B229" s="58"/>
      <c r="C229" s="90"/>
      <c r="D229" s="58"/>
      <c r="E229" s="91"/>
      <c r="F229" s="58"/>
      <c r="G229" s="58"/>
      <c r="H229" s="58"/>
      <c r="I229" s="58"/>
      <c r="J229" s="58"/>
    </row>
    <row r="230" spans="1:10" s="59" customFormat="1" hidden="1" x14ac:dyDescent="0.25">
      <c r="A230" s="58"/>
      <c r="B230" s="58"/>
      <c r="C230" s="90"/>
      <c r="D230" s="58"/>
      <c r="E230" s="91"/>
      <c r="F230" s="58"/>
      <c r="G230" s="58"/>
      <c r="H230" s="58"/>
      <c r="I230" s="58"/>
      <c r="J230" s="58"/>
    </row>
    <row r="231" spans="1:10" s="59" customFormat="1" hidden="1" x14ac:dyDescent="0.25">
      <c r="A231" s="58"/>
      <c r="B231" s="58"/>
      <c r="C231" s="90"/>
      <c r="D231" s="58"/>
      <c r="E231" s="91"/>
      <c r="F231" s="58"/>
      <c r="G231" s="58"/>
      <c r="H231" s="58"/>
      <c r="I231" s="58"/>
      <c r="J231" s="58"/>
    </row>
    <row r="232" spans="1:10" s="59" customFormat="1" hidden="1" x14ac:dyDescent="0.25">
      <c r="A232" s="58"/>
      <c r="B232" s="58"/>
      <c r="C232" s="90"/>
      <c r="D232" s="58"/>
      <c r="E232" s="91"/>
      <c r="F232" s="58"/>
      <c r="G232" s="58"/>
      <c r="H232" s="58"/>
      <c r="I232" s="58"/>
      <c r="J232" s="58"/>
    </row>
    <row r="233" spans="1:10" s="59" customFormat="1" hidden="1" x14ac:dyDescent="0.25">
      <c r="A233" s="58"/>
      <c r="B233" s="58"/>
      <c r="C233" s="90"/>
      <c r="D233" s="58"/>
      <c r="E233" s="91"/>
      <c r="F233" s="58"/>
      <c r="G233" s="58"/>
      <c r="H233" s="58"/>
      <c r="I233" s="58"/>
      <c r="J233" s="58"/>
    </row>
    <row r="234" spans="1:10" s="59" customFormat="1" hidden="1" x14ac:dyDescent="0.25">
      <c r="A234" s="58"/>
      <c r="B234" s="58"/>
      <c r="C234" s="90"/>
      <c r="D234" s="58"/>
      <c r="E234" s="91"/>
      <c r="F234" s="58"/>
      <c r="G234" s="58"/>
      <c r="H234" s="58"/>
      <c r="I234" s="58"/>
      <c r="J234" s="58"/>
    </row>
    <row r="235" spans="1:10" s="59" customFormat="1" hidden="1" x14ac:dyDescent="0.25">
      <c r="A235" s="58"/>
      <c r="B235" s="58"/>
      <c r="C235" s="90"/>
      <c r="D235" s="58"/>
      <c r="E235" s="91"/>
      <c r="F235" s="58"/>
      <c r="G235" s="58"/>
      <c r="H235" s="58"/>
      <c r="I235" s="58"/>
      <c r="J235" s="58"/>
    </row>
    <row r="236" spans="1:10" s="59" customFormat="1" hidden="1" x14ac:dyDescent="0.25">
      <c r="A236" s="58"/>
      <c r="B236" s="58"/>
      <c r="C236" s="90"/>
      <c r="D236" s="58"/>
      <c r="E236" s="91"/>
      <c r="F236" s="58"/>
      <c r="G236" s="58"/>
      <c r="H236" s="58"/>
      <c r="I236" s="58"/>
      <c r="J236" s="58"/>
    </row>
    <row r="237" spans="1:10" s="59" customFormat="1" hidden="1" x14ac:dyDescent="0.25">
      <c r="A237" s="58"/>
      <c r="B237" s="58"/>
      <c r="C237" s="90"/>
      <c r="D237" s="58"/>
      <c r="E237" s="91"/>
      <c r="F237" s="58"/>
      <c r="G237" s="58"/>
      <c r="H237" s="58"/>
      <c r="I237" s="58"/>
      <c r="J237" s="58"/>
    </row>
    <row r="238" spans="1:10" s="59" customFormat="1" hidden="1" x14ac:dyDescent="0.25">
      <c r="A238" s="58"/>
      <c r="B238" s="58"/>
      <c r="C238" s="90"/>
      <c r="D238" s="58"/>
      <c r="E238" s="91"/>
      <c r="F238" s="58"/>
      <c r="G238" s="58"/>
      <c r="H238" s="58"/>
      <c r="I238" s="58"/>
      <c r="J238" s="58"/>
    </row>
    <row r="239" spans="1:10" s="59" customFormat="1" hidden="1" x14ac:dyDescent="0.25">
      <c r="A239" s="58"/>
      <c r="B239" s="58"/>
      <c r="C239" s="90"/>
      <c r="D239" s="58"/>
      <c r="E239" s="91"/>
      <c r="F239" s="58"/>
      <c r="G239" s="58"/>
      <c r="H239" s="58"/>
      <c r="I239" s="58"/>
      <c r="J239" s="58"/>
    </row>
    <row r="240" spans="1:10" s="59" customFormat="1" hidden="1" x14ac:dyDescent="0.25">
      <c r="A240" s="58"/>
      <c r="B240" s="58"/>
      <c r="C240" s="90"/>
      <c r="D240" s="58"/>
      <c r="E240" s="91"/>
      <c r="F240" s="58"/>
      <c r="G240" s="58"/>
      <c r="H240" s="58"/>
      <c r="I240" s="58"/>
      <c r="J240" s="58"/>
    </row>
    <row r="241" spans="1:10" s="59" customFormat="1" hidden="1" x14ac:dyDescent="0.25">
      <c r="A241" s="58"/>
      <c r="B241" s="58"/>
      <c r="C241" s="90"/>
      <c r="D241" s="58"/>
      <c r="E241" s="91"/>
      <c r="F241" s="58"/>
      <c r="G241" s="58"/>
      <c r="H241" s="58"/>
      <c r="I241" s="58"/>
      <c r="J241" s="58"/>
    </row>
    <row r="242" spans="1:10" s="59" customFormat="1" hidden="1" x14ac:dyDescent="0.25">
      <c r="A242" s="58"/>
      <c r="B242" s="58"/>
      <c r="C242" s="90"/>
      <c r="D242" s="58"/>
      <c r="E242" s="91"/>
      <c r="F242" s="58"/>
      <c r="G242" s="58"/>
      <c r="H242" s="58"/>
      <c r="I242" s="58"/>
      <c r="J242" s="58"/>
    </row>
    <row r="243" spans="1:10" s="59" customFormat="1" hidden="1" x14ac:dyDescent="0.25">
      <c r="A243" s="58"/>
      <c r="B243" s="58"/>
      <c r="C243" s="90"/>
      <c r="D243" s="58"/>
      <c r="E243" s="91"/>
      <c r="F243" s="58"/>
      <c r="G243" s="58"/>
      <c r="H243" s="58"/>
      <c r="I243" s="58"/>
      <c r="J243" s="58"/>
    </row>
    <row r="244" spans="1:10" s="59" customFormat="1" hidden="1" x14ac:dyDescent="0.25">
      <c r="A244" s="58"/>
      <c r="B244" s="58"/>
      <c r="C244" s="90"/>
      <c r="D244" s="58"/>
      <c r="E244" s="91"/>
      <c r="F244" s="58"/>
      <c r="G244" s="58"/>
      <c r="H244" s="58"/>
      <c r="I244" s="58"/>
      <c r="J244" s="58"/>
    </row>
    <row r="245" spans="1:10" s="59" customFormat="1" hidden="1" x14ac:dyDescent="0.25">
      <c r="A245" s="58"/>
      <c r="B245" s="58"/>
      <c r="C245" s="90"/>
      <c r="D245" s="58"/>
      <c r="E245" s="91"/>
      <c r="F245" s="58"/>
      <c r="G245" s="58"/>
      <c r="H245" s="58"/>
      <c r="I245" s="58"/>
      <c r="J245" s="58"/>
    </row>
    <row r="246" spans="1:10" s="59" customFormat="1" hidden="1" x14ac:dyDescent="0.25">
      <c r="A246" s="58"/>
      <c r="B246" s="58"/>
      <c r="C246" s="90"/>
      <c r="D246" s="58"/>
      <c r="E246" s="91"/>
      <c r="F246" s="58"/>
      <c r="G246" s="58"/>
      <c r="H246" s="58"/>
      <c r="I246" s="58"/>
      <c r="J246" s="58"/>
    </row>
    <row r="247" spans="1:10" s="59" customFormat="1" hidden="1" x14ac:dyDescent="0.25">
      <c r="A247" s="58"/>
      <c r="B247" s="58"/>
      <c r="C247" s="90"/>
      <c r="D247" s="58"/>
      <c r="E247" s="91"/>
      <c r="F247" s="58"/>
      <c r="G247" s="58"/>
      <c r="H247" s="58"/>
      <c r="I247" s="58"/>
      <c r="J247" s="58"/>
    </row>
    <row r="248" spans="1:10" s="59" customFormat="1" hidden="1" x14ac:dyDescent="0.25">
      <c r="A248" s="58"/>
      <c r="B248" s="58"/>
      <c r="C248" s="90"/>
      <c r="D248" s="58"/>
      <c r="E248" s="91"/>
      <c r="F248" s="58"/>
      <c r="G248" s="58"/>
      <c r="H248" s="58"/>
      <c r="I248" s="58"/>
      <c r="J248" s="58"/>
    </row>
    <row r="249" spans="1:10" s="59" customFormat="1" hidden="1" x14ac:dyDescent="0.25">
      <c r="A249" s="58"/>
      <c r="B249" s="58"/>
      <c r="C249" s="90"/>
      <c r="D249" s="58"/>
      <c r="E249" s="91"/>
      <c r="F249" s="58"/>
      <c r="G249" s="58"/>
      <c r="H249" s="58"/>
      <c r="I249" s="58"/>
      <c r="J249" s="58"/>
    </row>
    <row r="250" spans="1:10" s="59" customFormat="1" hidden="1" x14ac:dyDescent="0.25">
      <c r="A250" s="58"/>
      <c r="B250" s="58"/>
      <c r="C250" s="90"/>
      <c r="D250" s="58"/>
      <c r="E250" s="91"/>
      <c r="F250" s="58"/>
      <c r="G250" s="58"/>
      <c r="H250" s="58"/>
      <c r="I250" s="58"/>
      <c r="J250" s="58"/>
    </row>
    <row r="251" spans="1:10" s="59" customFormat="1" hidden="1" x14ac:dyDescent="0.25">
      <c r="A251" s="58"/>
      <c r="B251" s="58"/>
      <c r="C251" s="90"/>
      <c r="D251" s="58"/>
      <c r="E251" s="91"/>
      <c r="F251" s="58"/>
      <c r="G251" s="58"/>
      <c r="H251" s="58"/>
      <c r="I251" s="58"/>
      <c r="J251" s="58"/>
    </row>
    <row r="252" spans="1:10" s="59" customFormat="1" hidden="1" x14ac:dyDescent="0.25">
      <c r="A252" s="58"/>
      <c r="B252" s="58"/>
      <c r="C252" s="90"/>
      <c r="D252" s="58"/>
      <c r="E252" s="91"/>
      <c r="F252" s="58"/>
      <c r="G252" s="58"/>
      <c r="H252" s="58"/>
      <c r="I252" s="58"/>
      <c r="J252" s="58"/>
    </row>
    <row r="253" spans="1:10" s="59" customFormat="1" hidden="1" x14ac:dyDescent="0.25">
      <c r="A253" s="58"/>
      <c r="B253" s="58"/>
      <c r="C253" s="90"/>
      <c r="D253" s="58"/>
      <c r="E253" s="91"/>
      <c r="F253" s="58"/>
      <c r="G253" s="58"/>
      <c r="H253" s="58"/>
      <c r="I253" s="58"/>
      <c r="J253" s="58"/>
    </row>
    <row r="254" spans="1:10" s="59" customFormat="1" hidden="1" x14ac:dyDescent="0.25">
      <c r="A254" s="58"/>
      <c r="B254" s="58"/>
      <c r="C254" s="90"/>
      <c r="D254" s="58"/>
      <c r="E254" s="91"/>
      <c r="F254" s="58"/>
      <c r="G254" s="58"/>
      <c r="H254" s="58"/>
      <c r="I254" s="58"/>
      <c r="J254" s="58"/>
    </row>
    <row r="255" spans="1:10" s="59" customFormat="1" hidden="1" x14ac:dyDescent="0.25">
      <c r="A255" s="58"/>
      <c r="B255" s="58"/>
      <c r="C255" s="90"/>
      <c r="D255" s="58"/>
      <c r="E255" s="91"/>
      <c r="F255" s="58"/>
      <c r="G255" s="58"/>
      <c r="H255" s="58"/>
      <c r="I255" s="58"/>
      <c r="J255" s="58"/>
    </row>
    <row r="256" spans="1:10" s="59" customFormat="1" hidden="1" x14ac:dyDescent="0.25">
      <c r="A256" s="58"/>
      <c r="B256" s="58"/>
      <c r="C256" s="90"/>
      <c r="D256" s="58"/>
      <c r="E256" s="91"/>
      <c r="F256" s="58"/>
      <c r="G256" s="58"/>
      <c r="H256" s="58"/>
      <c r="I256" s="58"/>
      <c r="J256" s="58"/>
    </row>
    <row r="257" spans="1:10" s="59" customFormat="1" hidden="1" x14ac:dyDescent="0.25">
      <c r="A257" s="58"/>
      <c r="B257" s="58"/>
      <c r="C257" s="90"/>
      <c r="D257" s="58"/>
      <c r="E257" s="91"/>
      <c r="F257" s="58"/>
      <c r="G257" s="58"/>
      <c r="H257" s="58"/>
      <c r="I257" s="58"/>
      <c r="J257" s="58"/>
    </row>
    <row r="258" spans="1:10" s="59" customFormat="1" hidden="1" x14ac:dyDescent="0.25">
      <c r="A258" s="58"/>
      <c r="B258" s="58"/>
      <c r="C258" s="90"/>
      <c r="D258" s="58"/>
      <c r="E258" s="91"/>
      <c r="F258" s="58"/>
      <c r="G258" s="58"/>
      <c r="H258" s="58"/>
      <c r="I258" s="58"/>
      <c r="J258" s="58"/>
    </row>
    <row r="259" spans="1:10" s="59" customFormat="1" hidden="1" x14ac:dyDescent="0.25">
      <c r="A259" s="58"/>
      <c r="B259" s="58"/>
      <c r="C259" s="90"/>
      <c r="D259" s="58"/>
      <c r="E259" s="91"/>
      <c r="F259" s="58"/>
      <c r="G259" s="58"/>
      <c r="H259" s="58"/>
      <c r="I259" s="58"/>
      <c r="J259" s="58"/>
    </row>
    <row r="260" spans="1:10" s="59" customFormat="1" hidden="1" x14ac:dyDescent="0.25">
      <c r="A260" s="58"/>
      <c r="B260" s="58"/>
      <c r="C260" s="90"/>
      <c r="D260" s="58"/>
      <c r="E260" s="91"/>
      <c r="F260" s="58"/>
      <c r="G260" s="58"/>
      <c r="H260" s="58"/>
      <c r="I260" s="58"/>
      <c r="J260" s="58"/>
    </row>
    <row r="261" spans="1:10" s="59" customFormat="1" hidden="1" x14ac:dyDescent="0.25">
      <c r="A261" s="58"/>
      <c r="B261" s="58"/>
      <c r="C261" s="90"/>
      <c r="D261" s="58"/>
      <c r="E261" s="91"/>
      <c r="F261" s="58"/>
      <c r="G261" s="58"/>
      <c r="H261" s="58"/>
      <c r="I261" s="58"/>
      <c r="J261" s="58"/>
    </row>
    <row r="262" spans="1:10" s="59" customFormat="1" hidden="1" x14ac:dyDescent="0.25">
      <c r="A262" s="58"/>
      <c r="B262" s="58"/>
      <c r="C262" s="90"/>
      <c r="D262" s="58"/>
      <c r="E262" s="91"/>
      <c r="F262" s="58"/>
      <c r="G262" s="58"/>
      <c r="H262" s="58"/>
      <c r="I262" s="58"/>
      <c r="J262" s="58"/>
    </row>
    <row r="263" spans="1:10" s="59" customFormat="1" hidden="1" x14ac:dyDescent="0.25">
      <c r="A263" s="58"/>
      <c r="B263" s="58"/>
      <c r="C263" s="90"/>
      <c r="D263" s="58"/>
      <c r="E263" s="91"/>
      <c r="F263" s="58"/>
      <c r="G263" s="58"/>
      <c r="H263" s="58"/>
      <c r="I263" s="58"/>
      <c r="J263" s="58"/>
    </row>
    <row r="264" spans="1:10" s="59" customFormat="1" hidden="1" x14ac:dyDescent="0.25">
      <c r="A264" s="58"/>
      <c r="B264" s="58"/>
      <c r="C264" s="90"/>
      <c r="D264" s="58"/>
      <c r="E264" s="91"/>
      <c r="F264" s="58"/>
      <c r="G264" s="58"/>
      <c r="H264" s="58"/>
      <c r="I264" s="58"/>
      <c r="J264" s="58"/>
    </row>
    <row r="265" spans="1:10" s="59" customFormat="1" hidden="1" x14ac:dyDescent="0.25">
      <c r="A265" s="58"/>
      <c r="B265" s="58"/>
      <c r="C265" s="90"/>
      <c r="D265" s="58"/>
      <c r="E265" s="91"/>
      <c r="F265" s="58"/>
      <c r="G265" s="58"/>
      <c r="H265" s="58"/>
      <c r="I265" s="58"/>
      <c r="J265" s="58"/>
    </row>
    <row r="266" spans="1:10" s="59" customFormat="1" hidden="1" x14ac:dyDescent="0.25">
      <c r="A266" s="58"/>
      <c r="B266" s="58"/>
      <c r="C266" s="90"/>
      <c r="D266" s="58"/>
      <c r="E266" s="91"/>
      <c r="F266" s="58"/>
      <c r="G266" s="58"/>
      <c r="H266" s="58"/>
      <c r="I266" s="58"/>
      <c r="J266" s="58"/>
    </row>
    <row r="267" spans="1:10" s="59" customFormat="1" hidden="1" x14ac:dyDescent="0.25">
      <c r="A267" s="58"/>
      <c r="B267" s="58"/>
      <c r="C267" s="90"/>
      <c r="D267" s="58"/>
      <c r="E267" s="91"/>
      <c r="F267" s="58"/>
      <c r="G267" s="58"/>
      <c r="H267" s="58"/>
      <c r="I267" s="58"/>
      <c r="J267" s="58"/>
    </row>
    <row r="268" spans="1:10" s="59" customFormat="1" hidden="1" x14ac:dyDescent="0.25">
      <c r="A268" s="58"/>
      <c r="B268" s="58"/>
      <c r="C268" s="90"/>
      <c r="D268" s="58"/>
      <c r="E268" s="91"/>
      <c r="F268" s="58"/>
      <c r="G268" s="58"/>
      <c r="H268" s="58"/>
      <c r="I268" s="58"/>
      <c r="J268" s="58"/>
    </row>
    <row r="269" spans="1:10" s="59" customFormat="1" hidden="1" x14ac:dyDescent="0.25">
      <c r="A269" s="58"/>
      <c r="B269" s="58"/>
      <c r="C269" s="90"/>
      <c r="D269" s="58"/>
      <c r="E269" s="91"/>
      <c r="F269" s="58"/>
      <c r="G269" s="58"/>
      <c r="H269" s="58"/>
      <c r="I269" s="58"/>
      <c r="J269" s="58"/>
    </row>
    <row r="270" spans="1:10" s="59" customFormat="1" hidden="1" x14ac:dyDescent="0.25">
      <c r="A270" s="58"/>
      <c r="B270" s="58"/>
      <c r="C270" s="90"/>
      <c r="D270" s="58"/>
      <c r="E270" s="91"/>
      <c r="F270" s="58"/>
      <c r="G270" s="58"/>
      <c r="H270" s="58"/>
      <c r="I270" s="58"/>
      <c r="J270" s="58"/>
    </row>
    <row r="271" spans="1:10" s="59" customFormat="1" hidden="1" x14ac:dyDescent="0.25">
      <c r="A271" s="58"/>
      <c r="B271" s="58"/>
      <c r="C271" s="90"/>
      <c r="D271" s="58"/>
      <c r="E271" s="91"/>
      <c r="F271" s="58"/>
      <c r="G271" s="58"/>
      <c r="H271" s="58"/>
      <c r="I271" s="58"/>
      <c r="J271" s="58"/>
    </row>
  </sheetData>
  <sheetProtection algorithmName="SHA-512" hashValue="bKtMhK3mbmmyphYBcZRHD1UPFjytZ5QPnyts9gFpgivW/BBeB4Te5ILjFTsIE5jG+KlydI3V7fCVM2ZVfro1fA==" saltValue="fT2fYTW7giu2fSmicF05Kw==" spinCount="100000" sheet="1" objects="1" scenarios="1"/>
  <mergeCells count="58">
    <mergeCell ref="B102:D102"/>
    <mergeCell ref="E102:H102"/>
    <mergeCell ref="F110:G110"/>
    <mergeCell ref="A80:F81"/>
    <mergeCell ref="D82:F82"/>
    <mergeCell ref="C83:C87"/>
    <mergeCell ref="D83:F87"/>
    <mergeCell ref="A90:H91"/>
    <mergeCell ref="A100:H101"/>
    <mergeCell ref="E69:F69"/>
    <mergeCell ref="A72:F73"/>
    <mergeCell ref="D74:F74"/>
    <mergeCell ref="E75:F75"/>
    <mergeCell ref="B76:C76"/>
    <mergeCell ref="E76:F76"/>
    <mergeCell ref="E60:F60"/>
    <mergeCell ref="E61:F61"/>
    <mergeCell ref="A65:F66"/>
    <mergeCell ref="A67:A68"/>
    <mergeCell ref="B67:B68"/>
    <mergeCell ref="C67:C68"/>
    <mergeCell ref="E67:F68"/>
    <mergeCell ref="A56:F56"/>
    <mergeCell ref="A57:F57"/>
    <mergeCell ref="A58:A59"/>
    <mergeCell ref="B58:B59"/>
    <mergeCell ref="C58:C59"/>
    <mergeCell ref="E58:F59"/>
    <mergeCell ref="A45:F45"/>
    <mergeCell ref="A46:B47"/>
    <mergeCell ref="C46:C47"/>
    <mergeCell ref="D46:D47"/>
    <mergeCell ref="E46:E47"/>
    <mergeCell ref="F46:F47"/>
    <mergeCell ref="A34:F34"/>
    <mergeCell ref="A35:B36"/>
    <mergeCell ref="C35:C36"/>
    <mergeCell ref="D35:D36"/>
    <mergeCell ref="E35:E36"/>
    <mergeCell ref="F35:F36"/>
    <mergeCell ref="A23:F23"/>
    <mergeCell ref="A24:B25"/>
    <mergeCell ref="C24:C25"/>
    <mergeCell ref="D24:D25"/>
    <mergeCell ref="E24:E25"/>
    <mergeCell ref="F24:F25"/>
    <mergeCell ref="A12:F12"/>
    <mergeCell ref="A13:B14"/>
    <mergeCell ref="C13:C14"/>
    <mergeCell ref="D13:D14"/>
    <mergeCell ref="E13:E14"/>
    <mergeCell ref="F13:F14"/>
    <mergeCell ref="A1:F1"/>
    <mergeCell ref="A2:B3"/>
    <mergeCell ref="C2:C3"/>
    <mergeCell ref="D2:D3"/>
    <mergeCell ref="E2:E3"/>
    <mergeCell ref="F2:F3"/>
  </mergeCells>
  <pageMargins left="0.7" right="0.7" top="0.75" bottom="0.75" header="0.3" footer="0.3"/>
  <ignoredErrors>
    <ignoredError sqref="F93:H97 D104:H108"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7326 Hesaplama</vt:lpstr>
      <vt:lpstr>Gelir Vergisi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BORADEN BAĞIMSIZ DENETİM VE DANIŞMANLIK A.Ş.</dc:title>
  <dc:subject>Hesaplama Tablosu</dc:subject>
  <dc:creator>CENGİZ</dc:creator>
  <cp:keywords>BORADEN</cp:keywords>
  <cp:lastModifiedBy>Cengiz Turmaz</cp:lastModifiedBy>
  <cp:lastPrinted>2018-06-20T07:17:35Z</cp:lastPrinted>
  <dcterms:created xsi:type="dcterms:W3CDTF">2008-02-18T09:16:42Z</dcterms:created>
  <dcterms:modified xsi:type="dcterms:W3CDTF">2021-06-19T11:37:35Z</dcterms:modified>
</cp:coreProperties>
</file>